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m Fieggen\Box Sync\1_Eendaagse_opleidingen\20171402_Basiscursus Vastgoedrekenen\Uitwerkingen\"/>
    </mc:Choice>
  </mc:AlternateContent>
  <bookViews>
    <workbookView xWindow="0" yWindow="0" windowWidth="28800" windowHeight="12135"/>
  </bookViews>
  <sheets>
    <sheet name="uitwerking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2" l="1"/>
  <c r="M45" i="2" l="1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C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C15" i="2"/>
  <c r="L14" i="2"/>
  <c r="L13" i="2"/>
  <c r="L12" i="2"/>
  <c r="L11" i="2"/>
  <c r="L10" i="2"/>
  <c r="L9" i="2"/>
  <c r="L8" i="2"/>
  <c r="L7" i="2"/>
  <c r="F7" i="2"/>
  <c r="F8" i="2" s="1"/>
  <c r="F9" i="2" s="1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F43" i="2" s="1"/>
  <c r="F44" i="2" s="1"/>
  <c r="F45" i="2" s="1"/>
  <c r="L6" i="2"/>
  <c r="H6" i="2"/>
  <c r="H7" i="2" s="1"/>
  <c r="H8" i="2" s="1"/>
  <c r="H9" i="2" s="1"/>
  <c r="H10" i="2" s="1"/>
  <c r="H11" i="2" s="1"/>
  <c r="H12" i="2" s="1"/>
  <c r="H13" i="2" s="1"/>
  <c r="H14" i="2" s="1"/>
  <c r="H15" i="2" s="1"/>
  <c r="H16" i="2" s="1"/>
  <c r="H17" i="2" s="1"/>
  <c r="H18" i="2" s="1"/>
  <c r="H19" i="2" s="1"/>
  <c r="H20" i="2" s="1"/>
  <c r="H21" i="2" s="1"/>
  <c r="H22" i="2" s="1"/>
  <c r="H23" i="2" s="1"/>
  <c r="H24" i="2" s="1"/>
  <c r="H25" i="2" s="1"/>
  <c r="H26" i="2" s="1"/>
  <c r="H27" i="2" s="1"/>
  <c r="H28" i="2" s="1"/>
  <c r="H29" i="2" s="1"/>
  <c r="H30" i="2" s="1"/>
  <c r="H31" i="2" s="1"/>
  <c r="H32" i="2" s="1"/>
  <c r="H33" i="2" s="1"/>
  <c r="H34" i="2" s="1"/>
  <c r="H35" i="2" s="1"/>
  <c r="H36" i="2" s="1"/>
  <c r="H37" i="2" s="1"/>
  <c r="H38" i="2" s="1"/>
  <c r="H39" i="2" s="1"/>
  <c r="H40" i="2" s="1"/>
  <c r="H41" i="2" s="1"/>
  <c r="H42" i="2" s="1"/>
  <c r="H43" i="2" s="1"/>
  <c r="H44" i="2" s="1"/>
  <c r="H45" i="2" s="1"/>
  <c r="G6" i="2"/>
  <c r="G7" i="2" s="1"/>
  <c r="G8" i="2" s="1"/>
  <c r="F6" i="2"/>
  <c r="L5" i="2"/>
  <c r="K5" i="2"/>
  <c r="N5" i="2" l="1"/>
  <c r="J6" i="2"/>
  <c r="N6" i="2" s="1"/>
  <c r="O6" i="2" s="1"/>
  <c r="J7" i="2"/>
  <c r="N7" i="2" s="1"/>
  <c r="O7" i="2" s="1"/>
  <c r="O5" i="2"/>
  <c r="J8" i="2"/>
  <c r="N8" i="2" s="1"/>
  <c r="O8" i="2" s="1"/>
  <c r="G9" i="2"/>
  <c r="G10" i="2" l="1"/>
  <c r="J9" i="2"/>
  <c r="N9" i="2" s="1"/>
  <c r="G11" i="2" l="1"/>
  <c r="J10" i="2"/>
  <c r="N10" i="2" s="1"/>
  <c r="O10" i="2" s="1"/>
  <c r="O9" i="2"/>
  <c r="G12" i="2" l="1"/>
  <c r="J11" i="2"/>
  <c r="N11" i="2" s="1"/>
  <c r="J12" i="2" l="1"/>
  <c r="N12" i="2" s="1"/>
  <c r="G13" i="2"/>
  <c r="O11" i="2"/>
  <c r="O12" i="2" l="1"/>
  <c r="J13" i="2"/>
  <c r="N13" i="2" s="1"/>
  <c r="O13" i="2" s="1"/>
  <c r="G14" i="2"/>
  <c r="G15" i="2" l="1"/>
  <c r="J14" i="2"/>
  <c r="N14" i="2" s="1"/>
  <c r="J15" i="2" l="1"/>
  <c r="N15" i="2" s="1"/>
  <c r="O15" i="2" s="1"/>
  <c r="G16" i="2"/>
  <c r="O14" i="2"/>
  <c r="J16" i="2" l="1"/>
  <c r="N16" i="2" s="1"/>
  <c r="O16" i="2" s="1"/>
  <c r="G17" i="2"/>
  <c r="J17" i="2" l="1"/>
  <c r="N17" i="2" s="1"/>
  <c r="O17" i="2" s="1"/>
  <c r="G18" i="2"/>
  <c r="J18" i="2" l="1"/>
  <c r="N18" i="2" s="1"/>
  <c r="O18" i="2" s="1"/>
  <c r="G19" i="2"/>
  <c r="G20" i="2" l="1"/>
  <c r="J19" i="2"/>
  <c r="N19" i="2" s="1"/>
  <c r="O19" i="2" s="1"/>
  <c r="G21" i="2" l="1"/>
  <c r="J20" i="2"/>
  <c r="N20" i="2" s="1"/>
  <c r="O20" i="2" s="1"/>
  <c r="G22" i="2" l="1"/>
  <c r="J21" i="2"/>
  <c r="N21" i="2" s="1"/>
  <c r="O21" i="2" s="1"/>
  <c r="G23" i="2" l="1"/>
  <c r="J22" i="2"/>
  <c r="N22" i="2" s="1"/>
  <c r="O22" i="2" s="1"/>
  <c r="J23" i="2" l="1"/>
  <c r="N23" i="2" s="1"/>
  <c r="O23" i="2" s="1"/>
  <c r="G24" i="2"/>
  <c r="J24" i="2" l="1"/>
  <c r="N24" i="2" s="1"/>
  <c r="O24" i="2" s="1"/>
  <c r="G25" i="2"/>
  <c r="J25" i="2" l="1"/>
  <c r="N25" i="2" s="1"/>
  <c r="O25" i="2" s="1"/>
  <c r="G26" i="2"/>
  <c r="J26" i="2" l="1"/>
  <c r="N26" i="2" s="1"/>
  <c r="O26" i="2" s="1"/>
  <c r="G27" i="2"/>
  <c r="G28" i="2" l="1"/>
  <c r="J27" i="2"/>
  <c r="N27" i="2" s="1"/>
  <c r="O27" i="2" s="1"/>
  <c r="J28" i="2" l="1"/>
  <c r="N28" i="2" s="1"/>
  <c r="O28" i="2" s="1"/>
  <c r="G29" i="2"/>
  <c r="J29" i="2" l="1"/>
  <c r="N29" i="2" s="1"/>
  <c r="O29" i="2" s="1"/>
  <c r="G30" i="2"/>
  <c r="G31" i="2" l="1"/>
  <c r="J30" i="2"/>
  <c r="N30" i="2" s="1"/>
  <c r="O30" i="2" s="1"/>
  <c r="G32" i="2" l="1"/>
  <c r="J31" i="2"/>
  <c r="N31" i="2" s="1"/>
  <c r="O31" i="2" s="1"/>
  <c r="G33" i="2" l="1"/>
  <c r="J32" i="2"/>
  <c r="N32" i="2" s="1"/>
  <c r="O32" i="2" s="1"/>
  <c r="J33" i="2" l="1"/>
  <c r="N33" i="2" s="1"/>
  <c r="O33" i="2" s="1"/>
  <c r="G34" i="2"/>
  <c r="J34" i="2" l="1"/>
  <c r="N34" i="2" s="1"/>
  <c r="O34" i="2" s="1"/>
  <c r="G35" i="2"/>
  <c r="J35" i="2" l="1"/>
  <c r="N35" i="2" s="1"/>
  <c r="O35" i="2" s="1"/>
  <c r="G36" i="2"/>
  <c r="G37" i="2" l="1"/>
  <c r="J36" i="2"/>
  <c r="N36" i="2" s="1"/>
  <c r="O36" i="2" s="1"/>
  <c r="J37" i="2" l="1"/>
  <c r="N37" i="2" s="1"/>
  <c r="O37" i="2" s="1"/>
  <c r="G38" i="2"/>
  <c r="G39" i="2" l="1"/>
  <c r="J38" i="2"/>
  <c r="N38" i="2" s="1"/>
  <c r="O38" i="2" s="1"/>
  <c r="G40" i="2" l="1"/>
  <c r="J39" i="2"/>
  <c r="N39" i="2" s="1"/>
  <c r="O39" i="2" s="1"/>
  <c r="G41" i="2" l="1"/>
  <c r="J40" i="2"/>
  <c r="N40" i="2" s="1"/>
  <c r="O40" i="2" s="1"/>
  <c r="J41" i="2" l="1"/>
  <c r="N41" i="2" s="1"/>
  <c r="O41" i="2" s="1"/>
  <c r="G42" i="2"/>
  <c r="J42" i="2" l="1"/>
  <c r="N42" i="2" s="1"/>
  <c r="O42" i="2" s="1"/>
  <c r="G43" i="2"/>
  <c r="J43" i="2" l="1"/>
  <c r="N43" i="2" s="1"/>
  <c r="O43" i="2" s="1"/>
  <c r="G44" i="2"/>
  <c r="G45" i="2" l="1"/>
  <c r="J45" i="2" s="1"/>
  <c r="N45" i="2" s="1"/>
  <c r="J44" i="2"/>
  <c r="N44" i="2" s="1"/>
  <c r="O44" i="2" s="1"/>
  <c r="O45" i="2" l="1"/>
  <c r="C22" i="2"/>
  <c r="C25" i="2"/>
</calcChain>
</file>

<file path=xl/sharedStrings.xml><?xml version="1.0" encoding="utf-8"?>
<sst xmlns="http://schemas.openxmlformats.org/spreadsheetml/2006/main" count="37" uniqueCount="33">
  <si>
    <t>jaar</t>
  </si>
  <si>
    <t>exploitatiekosten</t>
  </si>
  <si>
    <t>exploitatie</t>
  </si>
  <si>
    <t>kosten</t>
  </si>
  <si>
    <t>groot</t>
  </si>
  <si>
    <t>onderhoud</t>
  </si>
  <si>
    <t>restwaarde</t>
  </si>
  <si>
    <t>investering</t>
  </si>
  <si>
    <t>saldo</t>
  </si>
  <si>
    <t>netto</t>
  </si>
  <si>
    <t>opbrengsten</t>
  </si>
  <si>
    <t>inflatie</t>
  </si>
  <si>
    <t>indexering</t>
  </si>
  <si>
    <t>WACC/</t>
  </si>
  <si>
    <t>BAR</t>
  </si>
  <si>
    <t>IRR</t>
  </si>
  <si>
    <t>totale investering</t>
  </si>
  <si>
    <t>(huur)</t>
  </si>
  <si>
    <t>(huur) opbrengsten</t>
  </si>
  <si>
    <t>Kasstroomschema</t>
  </si>
  <si>
    <t>huidige</t>
  </si>
  <si>
    <t>waarde</t>
  </si>
  <si>
    <t>Gegevens / Berekeningen</t>
  </si>
  <si>
    <t>Terugverdientijd</t>
  </si>
  <si>
    <t>Netto contante waarde</t>
  </si>
  <si>
    <t>Discontovoet</t>
  </si>
  <si>
    <t>financiering</t>
  </si>
  <si>
    <t>leverage</t>
  </si>
  <si>
    <t>rentepercentage</t>
  </si>
  <si>
    <t>Som huidige waarde</t>
  </si>
  <si>
    <t>40 jaar</t>
  </si>
  <si>
    <t>restwaarde na 40 jaar</t>
  </si>
  <si>
    <t>Bepaal de kostprijsdekkende huur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</si>
</sst>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€&quot;\ #,##0;[Red]&quot;€&quot;\ \-#,##0"/>
    <numFmt numFmtId="43" formatCode="_ * #,##0.00_ ;_ * \-#,##0.00_ ;_ * &quot;-&quot;??_ ;_ @_ "/>
    <numFmt numFmtId="164" formatCode="0.0%"/>
    <numFmt numFmtId="165" formatCode="_ * #,##0.0_ ;_ * \-#,##0.0_ ;_ * &quot;-&quot;??_ ;_ @_ "/>
    <numFmt numFmtId="166" formatCode="_ * #,##0_ ;_ * \-#,##0_ ;_ * &quot;-&quot;?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0" fillId="2" borderId="0" xfId="0" applyFill="1"/>
    <xf numFmtId="166" fontId="0" fillId="2" borderId="0" xfId="1" applyNumberFormat="1" applyFont="1" applyFill="1" applyAlignment="1">
      <alignment horizontal="right"/>
    </xf>
    <xf numFmtId="0" fontId="0" fillId="2" borderId="0" xfId="0" applyFill="1" applyAlignment="1">
      <alignment horizontal="right"/>
    </xf>
    <xf numFmtId="0" fontId="0" fillId="2" borderId="1" xfId="0" applyFill="1" applyBorder="1"/>
    <xf numFmtId="0" fontId="0" fillId="2" borderId="2" xfId="0" applyFill="1" applyBorder="1" applyAlignment="1">
      <alignment horizontal="right"/>
    </xf>
    <xf numFmtId="166" fontId="0" fillId="2" borderId="1" xfId="1" applyNumberFormat="1" applyFont="1" applyFill="1" applyBorder="1" applyAlignment="1">
      <alignment horizontal="right"/>
    </xf>
    <xf numFmtId="166" fontId="0" fillId="2" borderId="2" xfId="1" applyNumberFormat="1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3" xfId="0" applyFill="1" applyBorder="1"/>
    <xf numFmtId="0" fontId="0" fillId="2" borderId="4" xfId="0" applyFill="1" applyBorder="1" applyAlignment="1">
      <alignment horizontal="right"/>
    </xf>
    <xf numFmtId="0" fontId="0" fillId="2" borderId="0" xfId="0" applyFill="1" applyBorder="1"/>
    <xf numFmtId="0" fontId="0" fillId="2" borderId="8" xfId="0" applyFill="1" applyBorder="1"/>
    <xf numFmtId="166" fontId="0" fillId="2" borderId="0" xfId="1" applyNumberFormat="1" applyFont="1" applyFill="1" applyBorder="1"/>
    <xf numFmtId="164" fontId="0" fillId="2" borderId="0" xfId="2" applyNumberFormat="1" applyFont="1" applyFill="1" applyBorder="1"/>
    <xf numFmtId="6" fontId="0" fillId="2" borderId="0" xfId="0" applyNumberFormat="1" applyFill="1" applyBorder="1"/>
    <xf numFmtId="0" fontId="0" fillId="2" borderId="10" xfId="0" applyFill="1" applyBorder="1"/>
    <xf numFmtId="0" fontId="0" fillId="2" borderId="4" xfId="0" applyFill="1" applyBorder="1"/>
    <xf numFmtId="166" fontId="0" fillId="2" borderId="0" xfId="1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166" fontId="0" fillId="2" borderId="0" xfId="0" applyNumberFormat="1" applyFill="1" applyBorder="1" applyAlignment="1">
      <alignment horizontal="right"/>
    </xf>
    <xf numFmtId="166" fontId="0" fillId="2" borderId="0" xfId="0" applyNumberFormat="1" applyFill="1" applyBorder="1"/>
    <xf numFmtId="166" fontId="0" fillId="2" borderId="10" xfId="1" applyNumberFormat="1" applyFont="1" applyFill="1" applyBorder="1" applyAlignment="1">
      <alignment horizontal="right"/>
    </xf>
    <xf numFmtId="0" fontId="0" fillId="2" borderId="10" xfId="0" applyFill="1" applyBorder="1" applyAlignment="1">
      <alignment horizontal="right"/>
    </xf>
    <xf numFmtId="0" fontId="0" fillId="4" borderId="7" xfId="0" applyFill="1" applyBorder="1"/>
    <xf numFmtId="0" fontId="0" fillId="4" borderId="0" xfId="0" applyFill="1" applyBorder="1"/>
    <xf numFmtId="0" fontId="0" fillId="4" borderId="8" xfId="0" applyFill="1" applyBorder="1"/>
    <xf numFmtId="0" fontId="0" fillId="4" borderId="9" xfId="0" applyFill="1" applyBorder="1"/>
    <xf numFmtId="0" fontId="0" fillId="4" borderId="10" xfId="0" applyFill="1" applyBorder="1"/>
    <xf numFmtId="0" fontId="0" fillId="4" borderId="4" xfId="0" applyFill="1" applyBorder="1"/>
    <xf numFmtId="164" fontId="0" fillId="3" borderId="0" xfId="2" applyNumberFormat="1" applyFont="1" applyFill="1" applyBorder="1"/>
    <xf numFmtId="6" fontId="0" fillId="3" borderId="0" xfId="0" applyNumberFormat="1" applyFill="1" applyBorder="1"/>
    <xf numFmtId="165" fontId="0" fillId="3" borderId="0" xfId="1" applyNumberFormat="1" applyFont="1" applyFill="1" applyBorder="1"/>
    <xf numFmtId="0" fontId="0" fillId="3" borderId="0" xfId="0" applyFill="1" applyBorder="1" applyAlignment="1">
      <alignment horizontal="right"/>
    </xf>
    <xf numFmtId="164" fontId="0" fillId="3" borderId="0" xfId="0" applyNumberFormat="1" applyFill="1" applyBorder="1"/>
    <xf numFmtId="0" fontId="0" fillId="6" borderId="0" xfId="0" applyFill="1" applyBorder="1"/>
    <xf numFmtId="6" fontId="0" fillId="7" borderId="0" xfId="0" applyNumberFormat="1" applyFill="1" applyBorder="1"/>
    <xf numFmtId="166" fontId="0" fillId="8" borderId="0" xfId="1" applyNumberFormat="1" applyFont="1" applyFill="1" applyBorder="1"/>
    <xf numFmtId="0" fontId="2" fillId="5" borderId="5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</cellXfs>
  <cellStyles count="3">
    <cellStyle name="Komma" xfId="1" builtinId="3"/>
    <cellStyle name="Procent" xfId="2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tabSelected="1" workbookViewId="0">
      <selection sqref="A1:D1"/>
    </sheetView>
  </sheetViews>
  <sheetFormatPr defaultColWidth="9" defaultRowHeight="15" x14ac:dyDescent="0.25"/>
  <cols>
    <col min="1" max="1" width="3.5703125" style="1" customWidth="1"/>
    <col min="2" max="2" width="22.140625" style="1" customWidth="1"/>
    <col min="3" max="3" width="12.140625" style="1" bestFit="1" customWidth="1"/>
    <col min="4" max="5" width="3.5703125" style="1" customWidth="1"/>
    <col min="6" max="6" width="5.5703125" style="1" customWidth="1"/>
    <col min="7" max="7" width="12" style="2" bestFit="1" customWidth="1"/>
    <col min="8" max="13" width="12.5703125" style="3" customWidth="1"/>
    <col min="14" max="14" width="12.5703125" style="1" customWidth="1"/>
    <col min="15" max="15" width="15.5703125" style="1" customWidth="1"/>
    <col min="16" max="16" width="3.5703125" style="1" customWidth="1"/>
    <col min="17" max="16384" width="9" style="1"/>
  </cols>
  <sheetData>
    <row r="1" spans="1:16" ht="26.25" customHeight="1" x14ac:dyDescent="0.35">
      <c r="A1" s="38" t="s">
        <v>22</v>
      </c>
      <c r="B1" s="39"/>
      <c r="C1" s="39"/>
      <c r="D1" s="40"/>
      <c r="E1" s="38" t="s">
        <v>19</v>
      </c>
      <c r="F1" s="39"/>
      <c r="G1" s="39"/>
      <c r="H1" s="39"/>
      <c r="I1" s="39"/>
      <c r="J1" s="39"/>
      <c r="K1" s="39"/>
      <c r="L1" s="39"/>
      <c r="M1" s="39"/>
      <c r="N1" s="39"/>
      <c r="O1" s="39"/>
      <c r="P1" s="40"/>
    </row>
    <row r="2" spans="1:16" x14ac:dyDescent="0.25">
      <c r="A2" s="24"/>
      <c r="B2" s="25"/>
      <c r="C2" s="25"/>
      <c r="D2" s="26"/>
      <c r="E2" s="11"/>
      <c r="F2" s="11"/>
      <c r="G2" s="18"/>
      <c r="H2" s="19"/>
      <c r="I2" s="19"/>
      <c r="J2" s="19"/>
      <c r="K2" s="19"/>
      <c r="L2" s="19"/>
      <c r="M2" s="19"/>
      <c r="N2" s="11"/>
      <c r="O2" s="11"/>
      <c r="P2" s="12"/>
    </row>
    <row r="3" spans="1:16" x14ac:dyDescent="0.25">
      <c r="A3" s="24"/>
      <c r="B3" s="25" t="s">
        <v>16</v>
      </c>
      <c r="C3" s="13">
        <v>40000000</v>
      </c>
      <c r="D3" s="26"/>
      <c r="E3" s="12"/>
      <c r="F3" s="9"/>
      <c r="G3" s="6" t="s">
        <v>17</v>
      </c>
      <c r="H3" s="8" t="s">
        <v>2</v>
      </c>
      <c r="I3" s="8" t="s">
        <v>4</v>
      </c>
      <c r="J3" s="8" t="s">
        <v>9</v>
      </c>
      <c r="K3" s="8"/>
      <c r="L3" s="8"/>
      <c r="M3" s="8"/>
      <c r="N3" s="4"/>
      <c r="O3" s="8" t="s">
        <v>20</v>
      </c>
      <c r="P3" s="12"/>
    </row>
    <row r="4" spans="1:16" x14ac:dyDescent="0.25">
      <c r="A4" s="24"/>
      <c r="B4" s="25" t="s">
        <v>31</v>
      </c>
      <c r="C4" s="13">
        <v>6000000</v>
      </c>
      <c r="D4" s="26"/>
      <c r="E4" s="12"/>
      <c r="F4" s="10" t="s">
        <v>0</v>
      </c>
      <c r="G4" s="7" t="s">
        <v>10</v>
      </c>
      <c r="H4" s="5" t="s">
        <v>3</v>
      </c>
      <c r="I4" s="5" t="s">
        <v>5</v>
      </c>
      <c r="J4" s="5" t="s">
        <v>10</v>
      </c>
      <c r="K4" s="5" t="s">
        <v>7</v>
      </c>
      <c r="L4" s="5" t="s">
        <v>26</v>
      </c>
      <c r="M4" s="5" t="s">
        <v>6</v>
      </c>
      <c r="N4" s="5" t="s">
        <v>8</v>
      </c>
      <c r="O4" s="5" t="s">
        <v>21</v>
      </c>
      <c r="P4" s="12"/>
    </row>
    <row r="5" spans="1:16" x14ac:dyDescent="0.25">
      <c r="A5" s="24"/>
      <c r="B5" s="25"/>
      <c r="C5" s="25"/>
      <c r="D5" s="26"/>
      <c r="E5" s="11"/>
      <c r="F5" s="19">
        <v>0</v>
      </c>
      <c r="G5" s="18"/>
      <c r="H5" s="19"/>
      <c r="I5" s="19"/>
      <c r="J5" s="19"/>
      <c r="K5" s="20">
        <f>-C3</f>
        <v>-40000000</v>
      </c>
      <c r="L5" s="20">
        <f>+C6</f>
        <v>0</v>
      </c>
      <c r="M5" s="19"/>
      <c r="N5" s="21">
        <f>SUM(J5:M5)</f>
        <v>-40000000</v>
      </c>
      <c r="O5" s="15">
        <f t="shared" ref="O5:O45" si="0">+N5/(1+$C$28)^F5</f>
        <v>-40000000</v>
      </c>
      <c r="P5" s="12"/>
    </row>
    <row r="6" spans="1:16" x14ac:dyDescent="0.25">
      <c r="A6" s="24"/>
      <c r="B6" s="25" t="s">
        <v>27</v>
      </c>
      <c r="C6" s="13">
        <v>0</v>
      </c>
      <c r="D6" s="26"/>
      <c r="E6" s="11"/>
      <c r="F6" s="11">
        <f>+F5+1</f>
        <v>1</v>
      </c>
      <c r="G6" s="18">
        <f>+C9</f>
        <v>2837323.2024858678</v>
      </c>
      <c r="H6" s="18">
        <f>-C12</f>
        <v>-550000</v>
      </c>
      <c r="I6" s="18"/>
      <c r="J6" s="18">
        <f>SUM(G6:I6)</f>
        <v>2287323.2024858678</v>
      </c>
      <c r="K6" s="18"/>
      <c r="L6" s="18">
        <f>-$C$6*$C$7</f>
        <v>0</v>
      </c>
      <c r="M6" s="18"/>
      <c r="N6" s="21">
        <f>SUM(J6:M6)</f>
        <v>2287323.2024858678</v>
      </c>
      <c r="O6" s="15">
        <f t="shared" si="0"/>
        <v>2157852.0778168561</v>
      </c>
      <c r="P6" s="12"/>
    </row>
    <row r="7" spans="1:16" x14ac:dyDescent="0.25">
      <c r="A7" s="24"/>
      <c r="B7" s="25" t="s">
        <v>28</v>
      </c>
      <c r="C7" s="14">
        <v>0</v>
      </c>
      <c r="D7" s="26"/>
      <c r="E7" s="11"/>
      <c r="F7" s="11">
        <f>+F6+1</f>
        <v>2</v>
      </c>
      <c r="G7" s="18">
        <f t="shared" ref="G7:G45" si="1">+G6*(1+$C$10)</f>
        <v>2894069.6665355852</v>
      </c>
      <c r="H7" s="18">
        <f t="shared" ref="H7:H45" si="2">+H6*(1+$C$13)</f>
        <v>-563750</v>
      </c>
      <c r="I7" s="18"/>
      <c r="J7" s="18">
        <f t="shared" ref="J7:J45" si="3">SUM(G7:I7)</f>
        <v>2330319.6665355852</v>
      </c>
      <c r="K7" s="18"/>
      <c r="L7" s="18">
        <f t="shared" ref="L7:L44" si="4">-$C$6*$C$7</f>
        <v>0</v>
      </c>
      <c r="M7" s="18"/>
      <c r="N7" s="21">
        <f t="shared" ref="N7:N45" si="5">SUM(J7:M7)</f>
        <v>2330319.6665355852</v>
      </c>
      <c r="O7" s="15">
        <f t="shared" si="0"/>
        <v>2073976.2073118412</v>
      </c>
      <c r="P7" s="12"/>
    </row>
    <row r="8" spans="1:16" x14ac:dyDescent="0.25">
      <c r="A8" s="24"/>
      <c r="B8" s="25"/>
      <c r="C8" s="25"/>
      <c r="D8" s="26"/>
      <c r="E8" s="11"/>
      <c r="F8" s="11">
        <f t="shared" ref="F8:F45" si="6">+F7+1</f>
        <v>3</v>
      </c>
      <c r="G8" s="18">
        <f t="shared" si="1"/>
        <v>2951951.0598662971</v>
      </c>
      <c r="H8" s="18">
        <f t="shared" si="2"/>
        <v>-577843.75</v>
      </c>
      <c r="I8" s="18"/>
      <c r="J8" s="18">
        <f t="shared" si="3"/>
        <v>2374107.3098662971</v>
      </c>
      <c r="K8" s="18"/>
      <c r="L8" s="18">
        <f t="shared" si="4"/>
        <v>0</v>
      </c>
      <c r="M8" s="18"/>
      <c r="N8" s="21">
        <f t="shared" si="5"/>
        <v>2374107.3098662971</v>
      </c>
      <c r="O8" s="15">
        <f t="shared" si="0"/>
        <v>1993346.2773516867</v>
      </c>
      <c r="P8" s="12"/>
    </row>
    <row r="9" spans="1:16" x14ac:dyDescent="0.25">
      <c r="A9" s="24"/>
      <c r="B9" s="25" t="s">
        <v>18</v>
      </c>
      <c r="C9" s="37">
        <v>2837323.2024858678</v>
      </c>
      <c r="D9" s="26"/>
      <c r="E9" s="11"/>
      <c r="F9" s="11">
        <f t="shared" si="6"/>
        <v>4</v>
      </c>
      <c r="G9" s="18">
        <f t="shared" si="1"/>
        <v>3010990.0810636231</v>
      </c>
      <c r="H9" s="18">
        <f t="shared" si="2"/>
        <v>-592289.84375</v>
      </c>
      <c r="I9" s="18"/>
      <c r="J9" s="18">
        <f t="shared" si="3"/>
        <v>2418700.2373136231</v>
      </c>
      <c r="K9" s="18"/>
      <c r="L9" s="18">
        <f t="shared" si="4"/>
        <v>0</v>
      </c>
      <c r="M9" s="18"/>
      <c r="N9" s="21">
        <f t="shared" si="5"/>
        <v>2418700.2373136231</v>
      </c>
      <c r="O9" s="15">
        <f t="shared" si="0"/>
        <v>1915837.1312484171</v>
      </c>
      <c r="P9" s="12"/>
    </row>
    <row r="10" spans="1:16" x14ac:dyDescent="0.25">
      <c r="A10" s="24"/>
      <c r="B10" s="25" t="s">
        <v>12</v>
      </c>
      <c r="C10" s="14">
        <v>0.02</v>
      </c>
      <c r="D10" s="26"/>
      <c r="E10" s="11"/>
      <c r="F10" s="11">
        <f t="shared" si="6"/>
        <v>5</v>
      </c>
      <c r="G10" s="18">
        <f t="shared" si="1"/>
        <v>3071209.8826848958</v>
      </c>
      <c r="H10" s="18">
        <f t="shared" si="2"/>
        <v>-607097.08984375</v>
      </c>
      <c r="I10" s="18"/>
      <c r="J10" s="18">
        <f t="shared" si="3"/>
        <v>2464112.7928411458</v>
      </c>
      <c r="K10" s="18"/>
      <c r="L10" s="18">
        <f t="shared" si="4"/>
        <v>0</v>
      </c>
      <c r="M10" s="18"/>
      <c r="N10" s="21">
        <f t="shared" si="5"/>
        <v>2464112.7928411458</v>
      </c>
      <c r="O10" s="15">
        <f t="shared" si="0"/>
        <v>1841328.4233143511</v>
      </c>
      <c r="P10" s="12"/>
    </row>
    <row r="11" spans="1:16" x14ac:dyDescent="0.25">
      <c r="A11" s="24"/>
      <c r="B11" s="25"/>
      <c r="C11" s="25"/>
      <c r="D11" s="26"/>
      <c r="E11" s="11"/>
      <c r="F11" s="11">
        <f t="shared" si="6"/>
        <v>6</v>
      </c>
      <c r="G11" s="18">
        <f t="shared" si="1"/>
        <v>3132634.0803385936</v>
      </c>
      <c r="H11" s="18">
        <f t="shared" si="2"/>
        <v>-622274.51708984375</v>
      </c>
      <c r="I11" s="18"/>
      <c r="J11" s="18">
        <f t="shared" si="3"/>
        <v>2510359.5632487498</v>
      </c>
      <c r="K11" s="18"/>
      <c r="L11" s="18">
        <f t="shared" si="4"/>
        <v>0</v>
      </c>
      <c r="M11" s="18"/>
      <c r="N11" s="21">
        <f t="shared" si="5"/>
        <v>2510359.5632487498</v>
      </c>
      <c r="O11" s="15">
        <f t="shared" si="0"/>
        <v>1769704.4344057485</v>
      </c>
      <c r="P11" s="12"/>
    </row>
    <row r="12" spans="1:16" x14ac:dyDescent="0.25">
      <c r="A12" s="24"/>
      <c r="B12" s="25" t="s">
        <v>1</v>
      </c>
      <c r="C12" s="13">
        <v>550000</v>
      </c>
      <c r="D12" s="26"/>
      <c r="E12" s="11"/>
      <c r="F12" s="11">
        <f t="shared" si="6"/>
        <v>7</v>
      </c>
      <c r="G12" s="18">
        <f t="shared" si="1"/>
        <v>3195286.7619453655</v>
      </c>
      <c r="H12" s="18">
        <f t="shared" si="2"/>
        <v>-637831.38001708977</v>
      </c>
      <c r="I12" s="18"/>
      <c r="J12" s="18">
        <f t="shared" si="3"/>
        <v>2557455.3819282758</v>
      </c>
      <c r="K12" s="18"/>
      <c r="L12" s="18">
        <f t="shared" si="4"/>
        <v>0</v>
      </c>
      <c r="M12" s="18"/>
      <c r="N12" s="21">
        <f t="shared" si="5"/>
        <v>2557455.3819282758</v>
      </c>
      <c r="O12" s="15">
        <f t="shared" si="0"/>
        <v>1700853.8945231282</v>
      </c>
      <c r="P12" s="12"/>
    </row>
    <row r="13" spans="1:16" x14ac:dyDescent="0.25">
      <c r="A13" s="24"/>
      <c r="B13" s="25" t="s">
        <v>11</v>
      </c>
      <c r="C13" s="14">
        <v>2.5000000000000001E-2</v>
      </c>
      <c r="D13" s="26"/>
      <c r="E13" s="11"/>
      <c r="F13" s="11">
        <f t="shared" si="6"/>
        <v>8</v>
      </c>
      <c r="G13" s="18">
        <f t="shared" si="1"/>
        <v>3259192.4971842729</v>
      </c>
      <c r="H13" s="18">
        <f t="shared" si="2"/>
        <v>-653777.16451751697</v>
      </c>
      <c r="I13" s="18"/>
      <c r="J13" s="18">
        <f t="shared" si="3"/>
        <v>2605415.3326667557</v>
      </c>
      <c r="K13" s="18"/>
      <c r="L13" s="18">
        <f t="shared" si="4"/>
        <v>0</v>
      </c>
      <c r="M13" s="18"/>
      <c r="N13" s="21">
        <f t="shared" si="5"/>
        <v>2605415.3326667557</v>
      </c>
      <c r="O13" s="15">
        <f t="shared" si="0"/>
        <v>1634669.8121988028</v>
      </c>
      <c r="P13" s="12"/>
    </row>
    <row r="14" spans="1:16" x14ac:dyDescent="0.25">
      <c r="A14" s="24"/>
      <c r="B14" s="25"/>
      <c r="C14" s="25"/>
      <c r="D14" s="26"/>
      <c r="E14" s="11"/>
      <c r="F14" s="11">
        <f t="shared" si="6"/>
        <v>9</v>
      </c>
      <c r="G14" s="18">
        <f t="shared" si="1"/>
        <v>3324376.3471279582</v>
      </c>
      <c r="H14" s="18">
        <f t="shared" si="2"/>
        <v>-670121.59363045485</v>
      </c>
      <c r="I14" s="18"/>
      <c r="J14" s="18">
        <f t="shared" si="3"/>
        <v>2654254.7534975032</v>
      </c>
      <c r="K14" s="18"/>
      <c r="L14" s="18">
        <f t="shared" si="4"/>
        <v>0</v>
      </c>
      <c r="M14" s="18"/>
      <c r="N14" s="21">
        <f t="shared" si="5"/>
        <v>2654254.7534975032</v>
      </c>
      <c r="O14" s="15">
        <f t="shared" si="0"/>
        <v>1571049.3104124374</v>
      </c>
      <c r="P14" s="12"/>
    </row>
    <row r="15" spans="1:16" x14ac:dyDescent="0.25">
      <c r="A15" s="24"/>
      <c r="B15" s="25" t="s">
        <v>23</v>
      </c>
      <c r="C15" s="32">
        <f>+C3/(C9-C12)</f>
        <v>17.487690395711422</v>
      </c>
      <c r="D15" s="26"/>
      <c r="E15" s="11"/>
      <c r="F15" s="11">
        <f t="shared" si="6"/>
        <v>10</v>
      </c>
      <c r="G15" s="18">
        <f t="shared" si="1"/>
        <v>3390863.8740705173</v>
      </c>
      <c r="H15" s="18">
        <f t="shared" si="2"/>
        <v>-686874.63347121619</v>
      </c>
      <c r="I15" s="18"/>
      <c r="J15" s="18">
        <f t="shared" si="3"/>
        <v>2703989.2405993012</v>
      </c>
      <c r="K15" s="18"/>
      <c r="L15" s="18">
        <f t="shared" si="4"/>
        <v>0</v>
      </c>
      <c r="M15" s="18"/>
      <c r="N15" s="21">
        <f t="shared" si="5"/>
        <v>2703989.2405993012</v>
      </c>
      <c r="O15" s="15">
        <f t="shared" si="0"/>
        <v>1509893.4687853258</v>
      </c>
      <c r="P15" s="12"/>
    </row>
    <row r="16" spans="1:16" x14ac:dyDescent="0.25">
      <c r="A16" s="24"/>
      <c r="B16" s="25"/>
      <c r="C16" s="33" t="s">
        <v>0</v>
      </c>
      <c r="D16" s="26"/>
      <c r="E16" s="11"/>
      <c r="F16" s="11">
        <f>+F15+1</f>
        <v>11</v>
      </c>
      <c r="G16" s="18">
        <f t="shared" si="1"/>
        <v>3458681.1515519274</v>
      </c>
      <c r="H16" s="18">
        <f t="shared" si="2"/>
        <v>-704046.49930799659</v>
      </c>
      <c r="I16" s="18"/>
      <c r="J16" s="18">
        <f t="shared" si="3"/>
        <v>2754634.6522439308</v>
      </c>
      <c r="K16" s="18"/>
      <c r="L16" s="18">
        <f t="shared" si="4"/>
        <v>0</v>
      </c>
      <c r="M16" s="18"/>
      <c r="N16" s="21">
        <f t="shared" si="5"/>
        <v>2754634.6522439308</v>
      </c>
      <c r="O16" s="15">
        <f t="shared" si="0"/>
        <v>1451107.1718135877</v>
      </c>
      <c r="P16" s="12"/>
    </row>
    <row r="17" spans="1:16" x14ac:dyDescent="0.25">
      <c r="A17" s="24"/>
      <c r="B17" s="25"/>
      <c r="C17" s="25"/>
      <c r="D17" s="26"/>
      <c r="E17" s="11"/>
      <c r="F17" s="11">
        <f t="shared" si="6"/>
        <v>12</v>
      </c>
      <c r="G17" s="18">
        <f t="shared" si="1"/>
        <v>3527854.7745829662</v>
      </c>
      <c r="H17" s="18">
        <f t="shared" si="2"/>
        <v>-721647.66179069644</v>
      </c>
      <c r="I17" s="18"/>
      <c r="J17" s="18">
        <f t="shared" si="3"/>
        <v>2806207.1127922698</v>
      </c>
      <c r="K17" s="18"/>
      <c r="L17" s="18">
        <f t="shared" si="4"/>
        <v>0</v>
      </c>
      <c r="M17" s="18"/>
      <c r="N17" s="21">
        <f t="shared" si="5"/>
        <v>2806207.1127922698</v>
      </c>
      <c r="O17" s="15">
        <f t="shared" si="0"/>
        <v>1394598.9629096263</v>
      </c>
      <c r="P17" s="12"/>
    </row>
    <row r="18" spans="1:16" x14ac:dyDescent="0.25">
      <c r="A18" s="24"/>
      <c r="B18" s="25" t="s">
        <v>29</v>
      </c>
      <c r="C18" s="25"/>
      <c r="D18" s="26"/>
      <c r="E18" s="11"/>
      <c r="F18" s="11">
        <f t="shared" si="6"/>
        <v>13</v>
      </c>
      <c r="G18" s="18">
        <f t="shared" si="1"/>
        <v>3598411.8700746256</v>
      </c>
      <c r="H18" s="18">
        <f t="shared" si="2"/>
        <v>-739688.85333546379</v>
      </c>
      <c r="I18" s="18"/>
      <c r="J18" s="18">
        <f t="shared" si="3"/>
        <v>2858723.0167391617</v>
      </c>
      <c r="K18" s="18"/>
      <c r="L18" s="18">
        <f t="shared" si="4"/>
        <v>0</v>
      </c>
      <c r="M18" s="18"/>
      <c r="N18" s="21">
        <f t="shared" si="5"/>
        <v>2858723.0167391617</v>
      </c>
      <c r="O18" s="15">
        <f t="shared" si="0"/>
        <v>1340280.904029985</v>
      </c>
      <c r="P18" s="12"/>
    </row>
    <row r="19" spans="1:16" x14ac:dyDescent="0.25">
      <c r="A19" s="24"/>
      <c r="B19" s="25" t="s">
        <v>30</v>
      </c>
      <c r="C19" s="31">
        <f>SUM(O6:O45)</f>
        <v>40000000.000000007</v>
      </c>
      <c r="D19" s="26"/>
      <c r="E19" s="11"/>
      <c r="F19" s="11">
        <f t="shared" si="6"/>
        <v>14</v>
      </c>
      <c r="G19" s="18">
        <f t="shared" si="1"/>
        <v>3670380.107476118</v>
      </c>
      <c r="H19" s="18">
        <f t="shared" si="2"/>
        <v>-758181.07466885028</v>
      </c>
      <c r="I19" s="18"/>
      <c r="J19" s="18">
        <f t="shared" si="3"/>
        <v>2912199.0328072677</v>
      </c>
      <c r="K19" s="18"/>
      <c r="L19" s="18">
        <f t="shared" si="4"/>
        <v>0</v>
      </c>
      <c r="M19" s="18"/>
      <c r="N19" s="21">
        <f t="shared" si="5"/>
        <v>2912199.0328072677</v>
      </c>
      <c r="O19" s="15">
        <f t="shared" si="0"/>
        <v>1288068.4406762051</v>
      </c>
      <c r="P19" s="12"/>
    </row>
    <row r="20" spans="1:16" x14ac:dyDescent="0.25">
      <c r="A20" s="24"/>
      <c r="B20" s="25"/>
      <c r="C20" s="25"/>
      <c r="D20" s="26"/>
      <c r="E20" s="11"/>
      <c r="F20" s="11">
        <f t="shared" si="6"/>
        <v>15</v>
      </c>
      <c r="G20" s="18">
        <f t="shared" si="1"/>
        <v>3743787.7096256404</v>
      </c>
      <c r="H20" s="18">
        <f t="shared" si="2"/>
        <v>-777135.60153557151</v>
      </c>
      <c r="I20" s="18"/>
      <c r="J20" s="18">
        <f t="shared" si="3"/>
        <v>2966652.1080900691</v>
      </c>
      <c r="K20" s="18"/>
      <c r="L20" s="18">
        <f t="shared" si="4"/>
        <v>0</v>
      </c>
      <c r="M20" s="18"/>
      <c r="N20" s="21">
        <f t="shared" si="5"/>
        <v>2966652.1080900691</v>
      </c>
      <c r="O20" s="15">
        <f t="shared" si="0"/>
        <v>1237880.2720634216</v>
      </c>
      <c r="P20" s="12"/>
    </row>
    <row r="21" spans="1:16" x14ac:dyDescent="0.25">
      <c r="A21" s="24"/>
      <c r="B21" s="25" t="s">
        <v>24</v>
      </c>
      <c r="C21" s="25"/>
      <c r="D21" s="26"/>
      <c r="E21" s="11"/>
      <c r="F21" s="11">
        <f t="shared" si="6"/>
        <v>16</v>
      </c>
      <c r="G21" s="18">
        <f t="shared" si="1"/>
        <v>3818663.4638181534</v>
      </c>
      <c r="H21" s="18">
        <f t="shared" si="2"/>
        <v>-796563.99157396075</v>
      </c>
      <c r="I21" s="18"/>
      <c r="J21" s="18">
        <f t="shared" si="3"/>
        <v>3022099.4722441928</v>
      </c>
      <c r="K21" s="18"/>
      <c r="L21" s="18">
        <f t="shared" si="4"/>
        <v>0</v>
      </c>
      <c r="M21" s="18"/>
      <c r="N21" s="21">
        <f t="shared" si="5"/>
        <v>3022099.4722441928</v>
      </c>
      <c r="O21" s="15">
        <f t="shared" si="0"/>
        <v>1189638.2262592621</v>
      </c>
      <c r="P21" s="12"/>
    </row>
    <row r="22" spans="1:16" x14ac:dyDescent="0.25">
      <c r="A22" s="24"/>
      <c r="B22" s="25" t="s">
        <v>30</v>
      </c>
      <c r="C22" s="36">
        <f>NPV(C28,N6:N45)+N5</f>
        <v>0</v>
      </c>
      <c r="D22" s="26"/>
      <c r="E22" s="11"/>
      <c r="F22" s="11">
        <f t="shared" si="6"/>
        <v>17</v>
      </c>
      <c r="G22" s="18">
        <f t="shared" si="1"/>
        <v>3895036.7330945167</v>
      </c>
      <c r="H22" s="18">
        <f t="shared" si="2"/>
        <v>-816478.09136330965</v>
      </c>
      <c r="I22" s="18"/>
      <c r="J22" s="18">
        <f t="shared" si="3"/>
        <v>3078558.6417312073</v>
      </c>
      <c r="K22" s="18"/>
      <c r="L22" s="18">
        <f t="shared" si="4"/>
        <v>0</v>
      </c>
      <c r="M22" s="18"/>
      <c r="N22" s="21">
        <f t="shared" si="5"/>
        <v>3078558.6417312073</v>
      </c>
      <c r="O22" s="15">
        <f t="shared" si="0"/>
        <v>1143267.1401031462</v>
      </c>
      <c r="P22" s="12"/>
    </row>
    <row r="23" spans="1:16" x14ac:dyDescent="0.25">
      <c r="A23" s="24"/>
      <c r="B23" s="25"/>
      <c r="C23" s="25"/>
      <c r="D23" s="26"/>
      <c r="E23" s="11"/>
      <c r="F23" s="11">
        <f t="shared" si="6"/>
        <v>18</v>
      </c>
      <c r="G23" s="18">
        <f t="shared" si="1"/>
        <v>3972937.4677564069</v>
      </c>
      <c r="H23" s="18">
        <f t="shared" si="2"/>
        <v>-836890.0436473923</v>
      </c>
      <c r="I23" s="18"/>
      <c r="J23" s="18">
        <f t="shared" si="3"/>
        <v>3136047.4241090147</v>
      </c>
      <c r="K23" s="18"/>
      <c r="L23" s="18">
        <f t="shared" si="4"/>
        <v>0</v>
      </c>
      <c r="M23" s="18"/>
      <c r="N23" s="21">
        <f t="shared" si="5"/>
        <v>3136047.4241090147</v>
      </c>
      <c r="O23" s="15">
        <f t="shared" si="0"/>
        <v>1098694.743723328</v>
      </c>
      <c r="P23" s="12"/>
    </row>
    <row r="24" spans="1:16" x14ac:dyDescent="0.25">
      <c r="A24" s="24"/>
      <c r="B24" s="25" t="s">
        <v>15</v>
      </c>
      <c r="C24" s="25"/>
      <c r="D24" s="26"/>
      <c r="E24" s="11"/>
      <c r="F24" s="11">
        <f t="shared" si="6"/>
        <v>19</v>
      </c>
      <c r="G24" s="18">
        <f t="shared" si="1"/>
        <v>4052396.2171115349</v>
      </c>
      <c r="H24" s="18">
        <f t="shared" si="2"/>
        <v>-857812.29473857698</v>
      </c>
      <c r="I24" s="18"/>
      <c r="J24" s="18">
        <f t="shared" si="3"/>
        <v>3194583.9223729577</v>
      </c>
      <c r="K24" s="18"/>
      <c r="L24" s="18">
        <f t="shared" si="4"/>
        <v>0</v>
      </c>
      <c r="M24" s="18"/>
      <c r="N24" s="21">
        <f t="shared" si="5"/>
        <v>3194583.9223729577</v>
      </c>
      <c r="O24" s="15">
        <f t="shared" si="0"/>
        <v>1055851.5494759865</v>
      </c>
      <c r="P24" s="12"/>
    </row>
    <row r="25" spans="1:16" x14ac:dyDescent="0.25">
      <c r="A25" s="24"/>
      <c r="B25" s="25" t="s">
        <v>30</v>
      </c>
      <c r="C25" s="34">
        <f>IRR(N5:N45,C28)</f>
        <v>6.0000000000000053E-2</v>
      </c>
      <c r="D25" s="26"/>
      <c r="E25" s="11"/>
      <c r="F25" s="11">
        <f t="shared" si="6"/>
        <v>20</v>
      </c>
      <c r="G25" s="18">
        <f t="shared" si="1"/>
        <v>4133444.1414537658</v>
      </c>
      <c r="H25" s="18">
        <f t="shared" si="2"/>
        <v>-879257.60210704128</v>
      </c>
      <c r="I25" s="18"/>
      <c r="J25" s="18">
        <f t="shared" si="3"/>
        <v>3254186.5393467247</v>
      </c>
      <c r="K25" s="18">
        <v>-15000000</v>
      </c>
      <c r="L25" s="18">
        <f t="shared" si="4"/>
        <v>0</v>
      </c>
      <c r="M25" s="18"/>
      <c r="N25" s="21">
        <f t="shared" si="5"/>
        <v>-11745813.460653275</v>
      </c>
      <c r="O25" s="15">
        <f t="shared" si="0"/>
        <v>-3662400.1581538869</v>
      </c>
      <c r="P25" s="12"/>
    </row>
    <row r="26" spans="1:16" x14ac:dyDescent="0.25">
      <c r="A26" s="24"/>
      <c r="B26" s="25"/>
      <c r="C26" s="25"/>
      <c r="D26" s="26"/>
      <c r="E26" s="11"/>
      <c r="F26" s="11">
        <f t="shared" si="6"/>
        <v>21</v>
      </c>
      <c r="G26" s="18">
        <f t="shared" si="1"/>
        <v>4216113.024282841</v>
      </c>
      <c r="H26" s="18">
        <f t="shared" si="2"/>
        <v>-901239.04215971718</v>
      </c>
      <c r="I26" s="18"/>
      <c r="J26" s="18">
        <f t="shared" si="3"/>
        <v>3314873.9821231239</v>
      </c>
      <c r="K26" s="18"/>
      <c r="L26" s="18">
        <f t="shared" si="4"/>
        <v>0</v>
      </c>
      <c r="M26" s="18"/>
      <c r="N26" s="21">
        <f t="shared" si="5"/>
        <v>3314873.9821231239</v>
      </c>
      <c r="O26" s="15">
        <f t="shared" si="0"/>
        <v>975088.09118649724</v>
      </c>
      <c r="P26" s="12"/>
    </row>
    <row r="27" spans="1:16" x14ac:dyDescent="0.25">
      <c r="A27" s="24"/>
      <c r="B27" s="25" t="s">
        <v>13</v>
      </c>
      <c r="C27" s="25"/>
      <c r="D27" s="26"/>
      <c r="E27" s="11"/>
      <c r="F27" s="11">
        <f t="shared" si="6"/>
        <v>22</v>
      </c>
      <c r="G27" s="18">
        <f t="shared" si="1"/>
        <v>4300435.2847684976</v>
      </c>
      <c r="H27" s="18">
        <f t="shared" si="2"/>
        <v>-923770.01821371005</v>
      </c>
      <c r="I27" s="18"/>
      <c r="J27" s="18">
        <f t="shared" si="3"/>
        <v>3376665.2665547878</v>
      </c>
      <c r="K27" s="18"/>
      <c r="L27" s="18">
        <f t="shared" si="4"/>
        <v>0</v>
      </c>
      <c r="M27" s="18"/>
      <c r="N27" s="21">
        <f t="shared" si="5"/>
        <v>3376665.2665547878</v>
      </c>
      <c r="O27" s="15">
        <f t="shared" si="0"/>
        <v>937041.82202193153</v>
      </c>
      <c r="P27" s="12"/>
    </row>
    <row r="28" spans="1:16" x14ac:dyDescent="0.25">
      <c r="A28" s="24"/>
      <c r="B28" s="25" t="s">
        <v>25</v>
      </c>
      <c r="C28" s="14">
        <v>0.06</v>
      </c>
      <c r="D28" s="26"/>
      <c r="E28" s="11"/>
      <c r="F28" s="11">
        <f t="shared" si="6"/>
        <v>23</v>
      </c>
      <c r="G28" s="18">
        <f t="shared" si="1"/>
        <v>4386443.9904638678</v>
      </c>
      <c r="H28" s="18">
        <f t="shared" si="2"/>
        <v>-946864.26866905275</v>
      </c>
      <c r="I28" s="18"/>
      <c r="J28" s="18">
        <f t="shared" si="3"/>
        <v>3439579.7217948148</v>
      </c>
      <c r="K28" s="18"/>
      <c r="L28" s="18">
        <f t="shared" si="4"/>
        <v>0</v>
      </c>
      <c r="M28" s="18"/>
      <c r="N28" s="21">
        <f t="shared" si="5"/>
        <v>3439579.7217948148</v>
      </c>
      <c r="O28" s="15">
        <f t="shared" si="0"/>
        <v>900472.55096249387</v>
      </c>
      <c r="P28" s="12"/>
    </row>
    <row r="29" spans="1:16" x14ac:dyDescent="0.25">
      <c r="A29" s="24"/>
      <c r="B29" s="25"/>
      <c r="C29" s="25"/>
      <c r="D29" s="26"/>
      <c r="E29" s="11"/>
      <c r="F29" s="11">
        <f t="shared" si="6"/>
        <v>24</v>
      </c>
      <c r="G29" s="18">
        <f t="shared" si="1"/>
        <v>4474172.8702731449</v>
      </c>
      <c r="H29" s="18">
        <f t="shared" si="2"/>
        <v>-970535.87538577896</v>
      </c>
      <c r="I29" s="18"/>
      <c r="J29" s="18">
        <f t="shared" si="3"/>
        <v>3503636.994887366</v>
      </c>
      <c r="K29" s="18"/>
      <c r="L29" s="18">
        <f t="shared" si="4"/>
        <v>0</v>
      </c>
      <c r="M29" s="18"/>
      <c r="N29" s="21">
        <f t="shared" si="5"/>
        <v>3503636.994887366</v>
      </c>
      <c r="O29" s="15">
        <f t="shared" si="0"/>
        <v>865323.17888703162</v>
      </c>
      <c r="P29" s="12"/>
    </row>
    <row r="30" spans="1:16" x14ac:dyDescent="0.25">
      <c r="A30" s="24"/>
      <c r="B30" s="25" t="s">
        <v>14</v>
      </c>
      <c r="C30" s="30">
        <f>+C9/C3</f>
        <v>7.09330800621467E-2</v>
      </c>
      <c r="D30" s="26"/>
      <c r="E30" s="11"/>
      <c r="F30" s="11">
        <f t="shared" si="6"/>
        <v>25</v>
      </c>
      <c r="G30" s="18">
        <f t="shared" si="1"/>
        <v>4563656.3276786078</v>
      </c>
      <c r="H30" s="18">
        <f t="shared" si="2"/>
        <v>-994799.27227042336</v>
      </c>
      <c r="I30" s="18"/>
      <c r="J30" s="18">
        <f t="shared" si="3"/>
        <v>3568857.0554081844</v>
      </c>
      <c r="K30" s="18"/>
      <c r="L30" s="18">
        <f t="shared" si="4"/>
        <v>0</v>
      </c>
      <c r="M30" s="18"/>
      <c r="N30" s="21">
        <f t="shared" si="5"/>
        <v>3568857.0554081844</v>
      </c>
      <c r="O30" s="15">
        <f t="shared" si="0"/>
        <v>831538.80637427117</v>
      </c>
      <c r="P30" s="12"/>
    </row>
    <row r="31" spans="1:16" x14ac:dyDescent="0.25">
      <c r="A31" s="24"/>
      <c r="B31" s="25"/>
      <c r="C31" s="25"/>
      <c r="D31" s="26"/>
      <c r="E31" s="11"/>
      <c r="F31" s="11">
        <f t="shared" si="6"/>
        <v>26</v>
      </c>
      <c r="G31" s="18">
        <f t="shared" si="1"/>
        <v>4654929.4542321796</v>
      </c>
      <c r="H31" s="18">
        <f t="shared" si="2"/>
        <v>-1019669.2540771839</v>
      </c>
      <c r="I31" s="18"/>
      <c r="J31" s="18">
        <f t="shared" si="3"/>
        <v>3635260.2001549955</v>
      </c>
      <c r="K31" s="18"/>
      <c r="L31" s="18">
        <f t="shared" si="4"/>
        <v>0</v>
      </c>
      <c r="M31" s="18"/>
      <c r="N31" s="21">
        <f t="shared" si="5"/>
        <v>3635260.2001549955</v>
      </c>
      <c r="O31" s="15">
        <f t="shared" si="0"/>
        <v>799066.64920889633</v>
      </c>
      <c r="P31" s="12"/>
    </row>
    <row r="32" spans="1:16" x14ac:dyDescent="0.25">
      <c r="A32" s="24"/>
      <c r="B32" s="25"/>
      <c r="C32" s="25"/>
      <c r="D32" s="26"/>
      <c r="E32" s="11"/>
      <c r="F32" s="11">
        <f t="shared" si="6"/>
        <v>27</v>
      </c>
      <c r="G32" s="18">
        <f t="shared" si="1"/>
        <v>4748028.0433168234</v>
      </c>
      <c r="H32" s="18">
        <f t="shared" si="2"/>
        <v>-1045160.9854291134</v>
      </c>
      <c r="I32" s="18"/>
      <c r="J32" s="18">
        <f t="shared" si="3"/>
        <v>3702867.0578877102</v>
      </c>
      <c r="K32" s="18"/>
      <c r="L32" s="18">
        <f t="shared" si="4"/>
        <v>0</v>
      </c>
      <c r="M32" s="18"/>
      <c r="N32" s="21">
        <f t="shared" si="5"/>
        <v>3702867.0578877102</v>
      </c>
      <c r="O32" s="15">
        <f t="shared" si="0"/>
        <v>767855.95712515491</v>
      </c>
      <c r="P32" s="12"/>
    </row>
    <row r="33" spans="1:16" x14ac:dyDescent="0.25">
      <c r="A33" s="24"/>
      <c r="B33" s="35" t="s">
        <v>32</v>
      </c>
      <c r="C33" s="35"/>
      <c r="D33" s="26"/>
      <c r="E33" s="11"/>
      <c r="F33" s="11">
        <f t="shared" si="6"/>
        <v>28</v>
      </c>
      <c r="G33" s="18">
        <f t="shared" si="1"/>
        <v>4842988.6041831598</v>
      </c>
      <c r="H33" s="18">
        <f t="shared" si="2"/>
        <v>-1071290.010064841</v>
      </c>
      <c r="I33" s="18"/>
      <c r="J33" s="18">
        <f t="shared" si="3"/>
        <v>3771698.5941183185</v>
      </c>
      <c r="K33" s="18"/>
      <c r="L33" s="18">
        <f t="shared" si="4"/>
        <v>0</v>
      </c>
      <c r="M33" s="18"/>
      <c r="N33" s="21">
        <f t="shared" si="5"/>
        <v>3771698.5941183185</v>
      </c>
      <c r="O33" s="15">
        <f t="shared" si="0"/>
        <v>737857.93566420185</v>
      </c>
      <c r="P33" s="12"/>
    </row>
    <row r="34" spans="1:16" x14ac:dyDescent="0.25">
      <c r="A34" s="24"/>
      <c r="B34" s="25"/>
      <c r="C34" s="25"/>
      <c r="D34" s="26"/>
      <c r="E34" s="11"/>
      <c r="F34" s="11">
        <f t="shared" si="6"/>
        <v>29</v>
      </c>
      <c r="G34" s="18">
        <f t="shared" si="1"/>
        <v>4939848.3762668232</v>
      </c>
      <c r="H34" s="18">
        <f t="shared" si="2"/>
        <v>-1098072.260316462</v>
      </c>
      <c r="I34" s="18"/>
      <c r="J34" s="18">
        <f t="shared" si="3"/>
        <v>3841776.1159503609</v>
      </c>
      <c r="K34" s="18"/>
      <c r="L34" s="18">
        <f t="shared" si="4"/>
        <v>0</v>
      </c>
      <c r="M34" s="18"/>
      <c r="N34" s="21">
        <f t="shared" si="5"/>
        <v>3841776.1159503609</v>
      </c>
      <c r="O34" s="15">
        <f t="shared" si="0"/>
        <v>709025.67102611333</v>
      </c>
      <c r="P34" s="12"/>
    </row>
    <row r="35" spans="1:16" x14ac:dyDescent="0.25">
      <c r="A35" s="24"/>
      <c r="B35" s="25"/>
      <c r="C35" s="25"/>
      <c r="D35" s="26"/>
      <c r="E35" s="11"/>
      <c r="F35" s="11">
        <f t="shared" si="6"/>
        <v>30</v>
      </c>
      <c r="G35" s="18">
        <f t="shared" si="1"/>
        <v>5038645.34379216</v>
      </c>
      <c r="H35" s="18">
        <f t="shared" si="2"/>
        <v>-1125524.0668243736</v>
      </c>
      <c r="I35" s="18"/>
      <c r="J35" s="18">
        <f t="shared" si="3"/>
        <v>3913121.2769677863</v>
      </c>
      <c r="K35" s="18"/>
      <c r="L35" s="18">
        <f t="shared" si="4"/>
        <v>0</v>
      </c>
      <c r="M35" s="18"/>
      <c r="N35" s="21">
        <f t="shared" si="5"/>
        <v>3913121.2769677863</v>
      </c>
      <c r="O35" s="15">
        <f t="shared" si="0"/>
        <v>681314.05780204968</v>
      </c>
      <c r="P35" s="12"/>
    </row>
    <row r="36" spans="1:16" x14ac:dyDescent="0.25">
      <c r="A36" s="24"/>
      <c r="B36" s="25"/>
      <c r="C36" s="25"/>
      <c r="D36" s="26"/>
      <c r="E36" s="11"/>
      <c r="F36" s="11">
        <f t="shared" si="6"/>
        <v>31</v>
      </c>
      <c r="G36" s="18">
        <f t="shared" si="1"/>
        <v>5139418.2506680032</v>
      </c>
      <c r="H36" s="18">
        <f t="shared" si="2"/>
        <v>-1153662.1684949829</v>
      </c>
      <c r="I36" s="18"/>
      <c r="J36" s="18">
        <f t="shared" si="3"/>
        <v>3985756.0821730206</v>
      </c>
      <c r="K36" s="18"/>
      <c r="L36" s="18">
        <f t="shared" si="4"/>
        <v>0</v>
      </c>
      <c r="M36" s="18"/>
      <c r="N36" s="21">
        <f t="shared" si="5"/>
        <v>3985756.0821730206</v>
      </c>
      <c r="O36" s="15">
        <f t="shared" si="0"/>
        <v>654679.72947641625</v>
      </c>
      <c r="P36" s="12"/>
    </row>
    <row r="37" spans="1:16" x14ac:dyDescent="0.25">
      <c r="A37" s="24"/>
      <c r="B37" s="25"/>
      <c r="C37" s="25"/>
      <c r="D37" s="26"/>
      <c r="E37" s="11"/>
      <c r="F37" s="11">
        <f t="shared" si="6"/>
        <v>32</v>
      </c>
      <c r="G37" s="18">
        <f t="shared" si="1"/>
        <v>5242206.6156813633</v>
      </c>
      <c r="H37" s="18">
        <f t="shared" si="2"/>
        <v>-1182503.7227073573</v>
      </c>
      <c r="I37" s="18"/>
      <c r="J37" s="18">
        <f t="shared" si="3"/>
        <v>4059702.892974006</v>
      </c>
      <c r="K37" s="18"/>
      <c r="L37" s="18">
        <f t="shared" si="4"/>
        <v>0</v>
      </c>
      <c r="M37" s="18"/>
      <c r="N37" s="21">
        <f t="shared" si="5"/>
        <v>4059702.892974006</v>
      </c>
      <c r="O37" s="15">
        <f t="shared" si="0"/>
        <v>629080.99159308011</v>
      </c>
      <c r="P37" s="12"/>
    </row>
    <row r="38" spans="1:16" x14ac:dyDescent="0.25">
      <c r="A38" s="24"/>
      <c r="B38" s="25"/>
      <c r="C38" s="25"/>
      <c r="D38" s="26"/>
      <c r="E38" s="11"/>
      <c r="F38" s="11">
        <f t="shared" si="6"/>
        <v>33</v>
      </c>
      <c r="G38" s="18">
        <f t="shared" si="1"/>
        <v>5347050.747994991</v>
      </c>
      <c r="H38" s="18">
        <f t="shared" si="2"/>
        <v>-1212066.315775041</v>
      </c>
      <c r="I38" s="18"/>
      <c r="J38" s="18">
        <f t="shared" si="3"/>
        <v>4134984.43221995</v>
      </c>
      <c r="K38" s="18"/>
      <c r="L38" s="18">
        <f t="shared" si="4"/>
        <v>0</v>
      </c>
      <c r="M38" s="18"/>
      <c r="N38" s="21">
        <f t="shared" si="5"/>
        <v>4134984.43221995</v>
      </c>
      <c r="O38" s="15">
        <f t="shared" si="0"/>
        <v>604477.75748373673</v>
      </c>
      <c r="P38" s="12"/>
    </row>
    <row r="39" spans="1:16" x14ac:dyDescent="0.25">
      <c r="A39" s="24"/>
      <c r="B39" s="25"/>
      <c r="C39" s="25"/>
      <c r="D39" s="26"/>
      <c r="E39" s="11"/>
      <c r="F39" s="11">
        <f t="shared" si="6"/>
        <v>34</v>
      </c>
      <c r="G39" s="18">
        <f t="shared" si="1"/>
        <v>5453991.7629548907</v>
      </c>
      <c r="H39" s="18">
        <f t="shared" si="2"/>
        <v>-1242367.973669417</v>
      </c>
      <c r="I39" s="18"/>
      <c r="J39" s="18">
        <f t="shared" si="3"/>
        <v>4211623.7892854735</v>
      </c>
      <c r="K39" s="18"/>
      <c r="L39" s="18">
        <f t="shared" si="4"/>
        <v>0</v>
      </c>
      <c r="M39" s="18"/>
      <c r="N39" s="21">
        <f t="shared" si="5"/>
        <v>4211623.7892854735</v>
      </c>
      <c r="O39" s="15">
        <f t="shared" si="0"/>
        <v>580831.4864604224</v>
      </c>
      <c r="P39" s="12"/>
    </row>
    <row r="40" spans="1:16" x14ac:dyDescent="0.25">
      <c r="A40" s="24"/>
      <c r="B40" s="25"/>
      <c r="C40" s="25"/>
      <c r="D40" s="26"/>
      <c r="E40" s="11"/>
      <c r="F40" s="11">
        <f t="shared" si="6"/>
        <v>35</v>
      </c>
      <c r="G40" s="18">
        <f t="shared" si="1"/>
        <v>5563071.5982139884</v>
      </c>
      <c r="H40" s="18">
        <f t="shared" si="2"/>
        <v>-1273427.1730111523</v>
      </c>
      <c r="I40" s="18"/>
      <c r="J40" s="18">
        <f t="shared" si="3"/>
        <v>4289644.4252028363</v>
      </c>
      <c r="K40" s="18"/>
      <c r="L40" s="18">
        <f t="shared" si="4"/>
        <v>0</v>
      </c>
      <c r="M40" s="18"/>
      <c r="N40" s="21">
        <f t="shared" si="5"/>
        <v>4289644.4252028363</v>
      </c>
      <c r="O40" s="15">
        <f t="shared" si="0"/>
        <v>558105.12437790225</v>
      </c>
      <c r="P40" s="12"/>
    </row>
    <row r="41" spans="1:16" x14ac:dyDescent="0.25">
      <c r="A41" s="24"/>
      <c r="B41" s="25"/>
      <c r="C41" s="25"/>
      <c r="D41" s="26"/>
      <c r="E41" s="11"/>
      <c r="F41" s="11">
        <f t="shared" si="6"/>
        <v>36</v>
      </c>
      <c r="G41" s="18">
        <f t="shared" si="1"/>
        <v>5674333.0301782684</v>
      </c>
      <c r="H41" s="18">
        <f t="shared" si="2"/>
        <v>-1305262.8523364309</v>
      </c>
      <c r="I41" s="18"/>
      <c r="J41" s="18">
        <f t="shared" si="3"/>
        <v>4369070.1778418375</v>
      </c>
      <c r="K41" s="18"/>
      <c r="L41" s="18">
        <f t="shared" si="4"/>
        <v>0</v>
      </c>
      <c r="M41" s="18"/>
      <c r="N41" s="21">
        <f t="shared" si="5"/>
        <v>4369070.1778418375</v>
      </c>
      <c r="O41" s="15">
        <f t="shared" si="0"/>
        <v>536263.04647526448</v>
      </c>
      <c r="P41" s="12"/>
    </row>
    <row r="42" spans="1:16" x14ac:dyDescent="0.25">
      <c r="A42" s="24"/>
      <c r="B42" s="25"/>
      <c r="C42" s="25"/>
      <c r="D42" s="26"/>
      <c r="E42" s="11"/>
      <c r="F42" s="11">
        <f t="shared" si="6"/>
        <v>37</v>
      </c>
      <c r="G42" s="18">
        <f t="shared" si="1"/>
        <v>5787819.6907818336</v>
      </c>
      <c r="H42" s="18">
        <f t="shared" si="2"/>
        <v>-1337894.4236448416</v>
      </c>
      <c r="I42" s="18"/>
      <c r="J42" s="18">
        <f t="shared" si="3"/>
        <v>4449925.267136992</v>
      </c>
      <c r="K42" s="18"/>
      <c r="L42" s="18">
        <f t="shared" si="4"/>
        <v>0</v>
      </c>
      <c r="M42" s="18"/>
      <c r="N42" s="21">
        <f t="shared" si="5"/>
        <v>4449925.267136992</v>
      </c>
      <c r="O42" s="15">
        <f t="shared" si="0"/>
        <v>515271.00240951759</v>
      </c>
      <c r="P42" s="12"/>
    </row>
    <row r="43" spans="1:16" x14ac:dyDescent="0.25">
      <c r="A43" s="24"/>
      <c r="B43" s="25"/>
      <c r="C43" s="25"/>
      <c r="D43" s="26"/>
      <c r="E43" s="11"/>
      <c r="F43" s="11">
        <f t="shared" si="6"/>
        <v>38</v>
      </c>
      <c r="G43" s="18">
        <f t="shared" si="1"/>
        <v>5903576.0845974702</v>
      </c>
      <c r="H43" s="18">
        <f t="shared" si="2"/>
        <v>-1371341.7842359627</v>
      </c>
      <c r="I43" s="18"/>
      <c r="J43" s="18">
        <f t="shared" si="3"/>
        <v>4532234.3003615076</v>
      </c>
      <c r="K43" s="18"/>
      <c r="L43" s="18">
        <f t="shared" si="4"/>
        <v>0</v>
      </c>
      <c r="M43" s="18"/>
      <c r="N43" s="21">
        <f t="shared" si="5"/>
        <v>4532234.3003615076</v>
      </c>
      <c r="O43" s="15">
        <f t="shared" si="0"/>
        <v>495096.06339731411</v>
      </c>
      <c r="P43" s="12"/>
    </row>
    <row r="44" spans="1:16" x14ac:dyDescent="0.25">
      <c r="A44" s="24"/>
      <c r="B44" s="25"/>
      <c r="C44" s="25"/>
      <c r="D44" s="26"/>
      <c r="E44" s="11"/>
      <c r="F44" s="11">
        <f t="shared" si="6"/>
        <v>39</v>
      </c>
      <c r="G44" s="18">
        <f t="shared" si="1"/>
        <v>6021647.6062894193</v>
      </c>
      <c r="H44" s="18">
        <f t="shared" si="2"/>
        <v>-1405625.3288418616</v>
      </c>
      <c r="I44" s="18"/>
      <c r="J44" s="18">
        <f t="shared" si="3"/>
        <v>4616022.277447558</v>
      </c>
      <c r="K44" s="18"/>
      <c r="L44" s="18">
        <f t="shared" si="4"/>
        <v>0</v>
      </c>
      <c r="M44" s="18"/>
      <c r="N44" s="21">
        <f t="shared" si="5"/>
        <v>4616022.277447558</v>
      </c>
      <c r="O44" s="15">
        <f t="shared" si="0"/>
        <v>475706.57138412894</v>
      </c>
      <c r="P44" s="12"/>
    </row>
    <row r="45" spans="1:16" x14ac:dyDescent="0.25">
      <c r="A45" s="24"/>
      <c r="B45" s="25"/>
      <c r="C45" s="25"/>
      <c r="D45" s="26"/>
      <c r="E45" s="11"/>
      <c r="F45" s="11">
        <f t="shared" si="6"/>
        <v>40</v>
      </c>
      <c r="G45" s="18">
        <f t="shared" si="1"/>
        <v>6142080.558415208</v>
      </c>
      <c r="H45" s="18">
        <f t="shared" si="2"/>
        <v>-1440765.9620629079</v>
      </c>
      <c r="I45" s="18"/>
      <c r="J45" s="18">
        <f t="shared" si="3"/>
        <v>4701314.5963522997</v>
      </c>
      <c r="K45" s="18"/>
      <c r="L45" s="18">
        <f>-$C$6*$C$7-C6</f>
        <v>0</v>
      </c>
      <c r="M45" s="18">
        <f>+C4</f>
        <v>6000000</v>
      </c>
      <c r="N45" s="21">
        <f t="shared" si="5"/>
        <v>10701314.5963523</v>
      </c>
      <c r="O45" s="15">
        <f t="shared" si="0"/>
        <v>1040405.216414334</v>
      </c>
      <c r="P45" s="12"/>
    </row>
    <row r="46" spans="1:16" x14ac:dyDescent="0.25">
      <c r="A46" s="27"/>
      <c r="B46" s="28"/>
      <c r="C46" s="28"/>
      <c r="D46" s="29"/>
      <c r="E46" s="16"/>
      <c r="F46" s="16"/>
      <c r="G46" s="22"/>
      <c r="H46" s="23"/>
      <c r="I46" s="23"/>
      <c r="J46" s="23"/>
      <c r="K46" s="23"/>
      <c r="L46" s="23"/>
      <c r="M46" s="23"/>
      <c r="N46" s="16"/>
      <c r="O46" s="16"/>
      <c r="P46" s="17"/>
    </row>
  </sheetData>
  <mergeCells count="2">
    <mergeCell ref="A1:D1"/>
    <mergeCell ref="E1:P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uitwerking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 Fieggen</dc:creator>
  <cp:lastModifiedBy>Wim Fieggen</cp:lastModifiedBy>
  <dcterms:created xsi:type="dcterms:W3CDTF">2016-10-23T07:49:41Z</dcterms:created>
  <dcterms:modified xsi:type="dcterms:W3CDTF">2017-02-13T21:58:35Z</dcterms:modified>
</cp:coreProperties>
</file>