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 Fieggen\Box Sync\1_Eendaagse_opleidingen\20161100_Vastgoedrekenen\Opgaven\"/>
    </mc:Choice>
  </mc:AlternateContent>
  <bookViews>
    <workbookView xWindow="0" yWindow="0" windowWidth="28800" windowHeight="12135"/>
  </bookViews>
  <sheets>
    <sheet name="kasstroom 10 jaar" sheetId="1" r:id="rId1"/>
    <sheet name="kasstroom 15 jaa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20" i="2"/>
  <c r="M15" i="1"/>
  <c r="L15" i="1"/>
  <c r="C30" i="2"/>
  <c r="L19" i="2"/>
  <c r="L18" i="2"/>
  <c r="L17" i="2"/>
  <c r="L16" i="2"/>
  <c r="L15" i="2"/>
  <c r="C15" i="2"/>
  <c r="L14" i="2"/>
  <c r="L13" i="2"/>
  <c r="L12" i="2"/>
  <c r="L11" i="2"/>
  <c r="L10" i="2"/>
  <c r="L9" i="2"/>
  <c r="L8" i="2"/>
  <c r="L7" i="2"/>
  <c r="L6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G6" i="2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L5" i="2"/>
  <c r="K5" i="2"/>
  <c r="N5" i="2" s="1"/>
  <c r="J6" i="2" l="1"/>
  <c r="N6" i="2" s="1"/>
  <c r="O6" i="2" s="1"/>
  <c r="G7" i="2"/>
  <c r="J7" i="2" s="1"/>
  <c r="N7" i="2" s="1"/>
  <c r="O7" i="2" s="1"/>
  <c r="O5" i="2"/>
  <c r="C15" i="1"/>
  <c r="L7" i="1"/>
  <c r="L8" i="1"/>
  <c r="L9" i="1"/>
  <c r="L10" i="1"/>
  <c r="L11" i="1"/>
  <c r="L12" i="1"/>
  <c r="L13" i="1"/>
  <c r="L14" i="1"/>
  <c r="L6" i="1"/>
  <c r="G8" i="2" l="1"/>
  <c r="J8" i="2" s="1"/>
  <c r="N8" i="2" s="1"/>
  <c r="O8" i="2" s="1"/>
  <c r="L5" i="1"/>
  <c r="G9" i="2" l="1"/>
  <c r="J9" i="2" s="1"/>
  <c r="N9" i="2" s="1"/>
  <c r="O9" i="2" s="1"/>
  <c r="K5" i="1"/>
  <c r="N5" i="1" s="1"/>
  <c r="F6" i="1"/>
  <c r="H6" i="1"/>
  <c r="H7" i="1" s="1"/>
  <c r="C30" i="1"/>
  <c r="G6" i="1"/>
  <c r="G10" i="2" l="1"/>
  <c r="J10" i="2" s="1"/>
  <c r="N10" i="2" s="1"/>
  <c r="O10" i="2" s="1"/>
  <c r="O5" i="1"/>
  <c r="J6" i="1"/>
  <c r="G7" i="1"/>
  <c r="G8" i="1" s="1"/>
  <c r="H8" i="1"/>
  <c r="G11" i="2" l="1"/>
  <c r="G12" i="2" s="1"/>
  <c r="N6" i="1"/>
  <c r="J7" i="1"/>
  <c r="N7" i="1" s="1"/>
  <c r="H9" i="1"/>
  <c r="J8" i="1"/>
  <c r="N8" i="1" s="1"/>
  <c r="G9" i="1"/>
  <c r="G10" i="1" s="1"/>
  <c r="G11" i="1" s="1"/>
  <c r="J11" i="2" l="1"/>
  <c r="N11" i="2" s="1"/>
  <c r="O11" i="2" s="1"/>
  <c r="G13" i="2"/>
  <c r="J12" i="2"/>
  <c r="N12" i="2" s="1"/>
  <c r="O12" i="2" s="1"/>
  <c r="H10" i="1"/>
  <c r="J9" i="1"/>
  <c r="N9" i="1" s="1"/>
  <c r="G12" i="1"/>
  <c r="G13" i="1" s="1"/>
  <c r="G14" i="2" l="1"/>
  <c r="J13" i="2"/>
  <c r="N13" i="2" s="1"/>
  <c r="O13" i="2" s="1"/>
  <c r="H11" i="1"/>
  <c r="J10" i="1"/>
  <c r="N10" i="1" s="1"/>
  <c r="G14" i="1"/>
  <c r="G15" i="1" s="1"/>
  <c r="J14" i="2" l="1"/>
  <c r="N14" i="2" s="1"/>
  <c r="O14" i="2" s="1"/>
  <c r="G15" i="2"/>
  <c r="H12" i="1"/>
  <c r="J11" i="1"/>
  <c r="N11" i="1" s="1"/>
  <c r="J15" i="2" l="1"/>
  <c r="N15" i="2" s="1"/>
  <c r="O15" i="2" s="1"/>
  <c r="G16" i="2"/>
  <c r="H13" i="1"/>
  <c r="J12" i="1"/>
  <c r="N12" i="1" s="1"/>
  <c r="J16" i="2" l="1"/>
  <c r="N16" i="2" s="1"/>
  <c r="O16" i="2" s="1"/>
  <c r="G17" i="2"/>
  <c r="J13" i="1"/>
  <c r="N13" i="1" s="1"/>
  <c r="H14" i="1"/>
  <c r="H15" i="1" s="1"/>
  <c r="J15" i="1" l="1"/>
  <c r="N15" i="1" s="1"/>
  <c r="J17" i="2"/>
  <c r="N17" i="2" s="1"/>
  <c r="O17" i="2" s="1"/>
  <c r="G18" i="2"/>
  <c r="J14" i="1"/>
  <c r="J18" i="2" l="1"/>
  <c r="N18" i="2" s="1"/>
  <c r="O18" i="2" s="1"/>
  <c r="G19" i="2"/>
  <c r="G20" i="2" l="1"/>
  <c r="J19" i="2"/>
  <c r="N19" i="2" s="1"/>
  <c r="O19" i="2" s="1"/>
  <c r="J20" i="2" l="1"/>
  <c r="N20" i="2" s="1"/>
  <c r="O20" i="2" l="1"/>
  <c r="C19" i="2" s="1"/>
  <c r="C25" i="2"/>
  <c r="C22" i="2"/>
  <c r="F7" i="1"/>
  <c r="O6" i="1"/>
  <c r="F8" i="1" l="1"/>
  <c r="O7" i="1"/>
  <c r="F9" i="1" l="1"/>
  <c r="O8" i="1"/>
  <c r="F10" i="1" l="1"/>
  <c r="O9" i="1"/>
  <c r="F11" i="1" l="1"/>
  <c r="O10" i="1"/>
  <c r="F12" i="1" l="1"/>
  <c r="O11" i="1"/>
  <c r="F13" i="1" l="1"/>
  <c r="O12" i="1"/>
  <c r="F14" i="1" l="1"/>
  <c r="F15" i="1" s="1"/>
  <c r="O13" i="1"/>
  <c r="O15" i="1" l="1"/>
  <c r="N14" i="1"/>
  <c r="C22" i="1" l="1"/>
  <c r="C25" i="1"/>
  <c r="O14" i="1"/>
  <c r="C19" i="1" s="1"/>
</calcChain>
</file>

<file path=xl/sharedStrings.xml><?xml version="1.0" encoding="utf-8"?>
<sst xmlns="http://schemas.openxmlformats.org/spreadsheetml/2006/main" count="83" uniqueCount="45">
  <si>
    <t>jaar</t>
  </si>
  <si>
    <t>exploitatiekosten</t>
  </si>
  <si>
    <t>exploitatie</t>
  </si>
  <si>
    <t>kosten</t>
  </si>
  <si>
    <t>groot</t>
  </si>
  <si>
    <t>onderhoud</t>
  </si>
  <si>
    <t>restwaarde</t>
  </si>
  <si>
    <t>investering</t>
  </si>
  <si>
    <t>saldo</t>
  </si>
  <si>
    <t>netto</t>
  </si>
  <si>
    <t>opbrengsten</t>
  </si>
  <si>
    <t>inflatie</t>
  </si>
  <si>
    <t>indexering</t>
  </si>
  <si>
    <t>WACC/</t>
  </si>
  <si>
    <t>BAR</t>
  </si>
  <si>
    <t>IRR</t>
  </si>
  <si>
    <t>totale investering</t>
  </si>
  <si>
    <t>(huur)</t>
  </si>
  <si>
    <t>(huur) opbrengsten</t>
  </si>
  <si>
    <t>Kasstroomschema</t>
  </si>
  <si>
    <t>huidige</t>
  </si>
  <si>
    <t>waarde</t>
  </si>
  <si>
    <t>Gegevens / Berekeningen</t>
  </si>
  <si>
    <t>Terugverdientijd</t>
  </si>
  <si>
    <t>Netto contante waarde</t>
  </si>
  <si>
    <t>Discontovoet</t>
  </si>
  <si>
    <t>financiering</t>
  </si>
  <si>
    <t>rentepercentage</t>
  </si>
  <si>
    <t>restwaarde na 50 jaar</t>
  </si>
  <si>
    <t>50 jaar</t>
  </si>
  <si>
    <t>Som huidige waarde</t>
  </si>
  <si>
    <t>restwaarde na 10 jaar</t>
  </si>
  <si>
    <t>10 jaar</t>
  </si>
  <si>
    <t>lening</t>
  </si>
  <si>
    <t>In uw gebouw wilt u investeren in energiebesparingsmaatregelen.</t>
  </si>
  <si>
    <t>Er zijn twee investeringsmogelijkheden.</t>
  </si>
  <si>
    <t>Project 1</t>
  </si>
  <si>
    <t>Investering  =  1.000.000  //  energiebesparing  =  125.000  //  levensduur  10 jaar</t>
  </si>
  <si>
    <t>Project 2</t>
  </si>
  <si>
    <t>Investering  =  1.000.000  //  energiebesparing  =  100.000  //  levensduur  15 jaar</t>
  </si>
  <si>
    <t>WACC  /  Discontovoet  =  4%</t>
  </si>
  <si>
    <t>Wat is het beste project om in te investeren en waarom ?</t>
  </si>
  <si>
    <t>kasstroom loopt langer door waardoor netto contante</t>
  </si>
  <si>
    <t>waarde en IRR hoger uitkomen</t>
  </si>
  <si>
    <t>Project 2 heeft wel langere terugverdientijd, maar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</si>
</sst>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166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0" fillId="2" borderId="2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2" borderId="8" xfId="0" applyFill="1" applyBorder="1"/>
    <xf numFmtId="166" fontId="0" fillId="2" borderId="0" xfId="1" applyNumberFormat="1" applyFont="1" applyFill="1" applyBorder="1"/>
    <xf numFmtId="164" fontId="0" fillId="2" borderId="0" xfId="2" applyNumberFormat="1" applyFont="1" applyFill="1" applyBorder="1"/>
    <xf numFmtId="6" fontId="0" fillId="2" borderId="0" xfId="0" applyNumberFormat="1" applyFill="1" applyBorder="1"/>
    <xf numFmtId="0" fontId="0" fillId="2" borderId="10" xfId="0" applyFill="1" applyBorder="1"/>
    <xf numFmtId="0" fontId="0" fillId="2" borderId="4" xfId="0" applyFill="1" applyBorder="1"/>
    <xf numFmtId="166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/>
    <xf numFmtId="166" fontId="0" fillId="2" borderId="10" xfId="1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164" fontId="0" fillId="3" borderId="0" xfId="2" applyNumberFormat="1" applyFont="1" applyFill="1" applyBorder="1"/>
    <xf numFmtId="6" fontId="0" fillId="3" borderId="0" xfId="0" applyNumberFormat="1" applyFill="1" applyBorder="1"/>
    <xf numFmtId="165" fontId="0" fillId="3" borderId="0" xfId="1" applyNumberFormat="1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/>
    <xf numFmtId="166" fontId="0" fillId="4" borderId="0" xfId="1" applyNumberFormat="1" applyFont="1" applyFill="1" applyBorder="1" applyAlignment="1">
      <alignment horizontal="right"/>
    </xf>
    <xf numFmtId="166" fontId="0" fillId="4" borderId="0" xfId="0" applyNumberFormat="1" applyFill="1" applyBorder="1"/>
    <xf numFmtId="6" fontId="0" fillId="4" borderId="0" xfId="0" applyNumberFormat="1" applyFill="1" applyBorder="1"/>
    <xf numFmtId="166" fontId="0" fillId="4" borderId="0" xfId="1" applyNumberFormat="1" applyFont="1" applyFill="1" applyBorder="1" applyAlignment="1">
      <alignment horizontal="left"/>
    </xf>
    <xf numFmtId="166" fontId="3" fillId="4" borderId="0" xfId="1" applyNumberFormat="1" applyFont="1" applyFill="1" applyBorder="1" applyAlignment="1">
      <alignment horizontal="left"/>
    </xf>
    <xf numFmtId="166" fontId="0" fillId="6" borderId="0" xfId="1" applyNumberFormat="1" applyFont="1" applyFill="1" applyBorder="1" applyAlignment="1">
      <alignment horizontal="left"/>
    </xf>
    <xf numFmtId="166" fontId="0" fillId="6" borderId="0" xfId="1" applyNumberFormat="1" applyFont="1" applyFill="1" applyBorder="1" applyAlignment="1">
      <alignment horizontal="right"/>
    </xf>
    <xf numFmtId="166" fontId="0" fillId="6" borderId="0" xfId="0" applyNumberFormat="1" applyFill="1" applyBorder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sqref="A1:D1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3" t="s">
        <v>22</v>
      </c>
      <c r="B1" s="44"/>
      <c r="C1" s="44"/>
      <c r="D1" s="45"/>
      <c r="E1" s="43" t="s">
        <v>19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1000000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31</v>
      </c>
      <c r="C4" s="13">
        <v>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-1000000</v>
      </c>
      <c r="L5" s="20">
        <f>+C6</f>
        <v>0</v>
      </c>
      <c r="M5" s="19"/>
      <c r="N5" s="21">
        <f>SUM(J5:M5)</f>
        <v>-1000000</v>
      </c>
      <c r="O5" s="15">
        <f t="shared" ref="O5:O15" si="0">+N5/(1+$C$28)^F5</f>
        <v>-1000000</v>
      </c>
      <c r="P5" s="12"/>
    </row>
    <row r="6" spans="1:16" x14ac:dyDescent="0.25">
      <c r="A6" s="24"/>
      <c r="B6" s="25" t="s">
        <v>33</v>
      </c>
      <c r="C6" s="13">
        <v>0</v>
      </c>
      <c r="D6" s="26"/>
      <c r="E6" s="11"/>
      <c r="F6" s="11">
        <f>+F5+1</f>
        <v>1</v>
      </c>
      <c r="G6" s="18">
        <f>+C9</f>
        <v>125000</v>
      </c>
      <c r="H6" s="18">
        <f>-C12</f>
        <v>0</v>
      </c>
      <c r="I6" s="18"/>
      <c r="J6" s="18">
        <f>SUM(G6:I6)</f>
        <v>125000</v>
      </c>
      <c r="K6" s="18"/>
      <c r="L6" s="18">
        <f>-$C$6*$C$7</f>
        <v>0</v>
      </c>
      <c r="M6" s="18"/>
      <c r="N6" s="21">
        <f>SUM(J6:M6)</f>
        <v>125000</v>
      </c>
      <c r="O6" s="15">
        <f t="shared" si="0"/>
        <v>120192.30769230769</v>
      </c>
      <c r="P6" s="12"/>
    </row>
    <row r="7" spans="1:16" x14ac:dyDescent="0.25">
      <c r="A7" s="24"/>
      <c r="B7" s="25" t="s">
        <v>27</v>
      </c>
      <c r="C7" s="14">
        <v>0</v>
      </c>
      <c r="D7" s="26"/>
      <c r="E7" s="11"/>
      <c r="F7" s="11">
        <f>+F6+1</f>
        <v>2</v>
      </c>
      <c r="G7" s="18">
        <f t="shared" ref="G7:G15" si="1">+G6*(1+$C$10)</f>
        <v>125000</v>
      </c>
      <c r="H7" s="18">
        <f t="shared" ref="H7:H15" si="2">+H6*(1+$C$13)</f>
        <v>0</v>
      </c>
      <c r="I7" s="18"/>
      <c r="J7" s="18">
        <f t="shared" ref="J7:J15" si="3">SUM(G7:I7)</f>
        <v>125000</v>
      </c>
      <c r="K7" s="18"/>
      <c r="L7" s="18">
        <f t="shared" ref="L7:L14" si="4">-$C$6*$C$7</f>
        <v>0</v>
      </c>
      <c r="M7" s="18"/>
      <c r="N7" s="21">
        <f t="shared" ref="N7:N15" si="5">SUM(J7:M7)</f>
        <v>125000</v>
      </c>
      <c r="O7" s="15">
        <f t="shared" si="0"/>
        <v>115569.52662721892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15" si="6">+F7+1</f>
        <v>3</v>
      </c>
      <c r="G8" s="18">
        <f t="shared" si="1"/>
        <v>125000</v>
      </c>
      <c r="H8" s="18">
        <f t="shared" si="2"/>
        <v>0</v>
      </c>
      <c r="I8" s="18"/>
      <c r="J8" s="18">
        <f t="shared" si="3"/>
        <v>125000</v>
      </c>
      <c r="K8" s="18"/>
      <c r="L8" s="18">
        <f t="shared" si="4"/>
        <v>0</v>
      </c>
      <c r="M8" s="18"/>
      <c r="N8" s="21">
        <f t="shared" si="5"/>
        <v>125000</v>
      </c>
      <c r="O8" s="15">
        <f t="shared" si="0"/>
        <v>111124.54483386435</v>
      </c>
      <c r="P8" s="12"/>
    </row>
    <row r="9" spans="1:16" x14ac:dyDescent="0.25">
      <c r="A9" s="24"/>
      <c r="B9" s="25" t="s">
        <v>18</v>
      </c>
      <c r="C9" s="13">
        <v>125000</v>
      </c>
      <c r="D9" s="26"/>
      <c r="E9" s="11"/>
      <c r="F9" s="11">
        <f t="shared" si="6"/>
        <v>4</v>
      </c>
      <c r="G9" s="18">
        <f t="shared" si="1"/>
        <v>125000</v>
      </c>
      <c r="H9" s="18">
        <f t="shared" si="2"/>
        <v>0</v>
      </c>
      <c r="I9" s="18"/>
      <c r="J9" s="18">
        <f t="shared" si="3"/>
        <v>125000</v>
      </c>
      <c r="K9" s="18"/>
      <c r="L9" s="18">
        <f t="shared" si="4"/>
        <v>0</v>
      </c>
      <c r="M9" s="18"/>
      <c r="N9" s="21">
        <f t="shared" si="5"/>
        <v>125000</v>
      </c>
      <c r="O9" s="15">
        <f t="shared" si="0"/>
        <v>106850.52387871571</v>
      </c>
      <c r="P9" s="12"/>
    </row>
    <row r="10" spans="1:16" x14ac:dyDescent="0.25">
      <c r="A10" s="24"/>
      <c r="B10" s="25" t="s">
        <v>12</v>
      </c>
      <c r="C10" s="14">
        <v>0</v>
      </c>
      <c r="D10" s="26"/>
      <c r="E10" s="11"/>
      <c r="F10" s="11">
        <f t="shared" si="6"/>
        <v>5</v>
      </c>
      <c r="G10" s="18">
        <f t="shared" si="1"/>
        <v>125000</v>
      </c>
      <c r="H10" s="18">
        <f t="shared" si="2"/>
        <v>0</v>
      </c>
      <c r="I10" s="18"/>
      <c r="J10" s="18">
        <f t="shared" si="3"/>
        <v>125000</v>
      </c>
      <c r="K10" s="18"/>
      <c r="L10" s="18">
        <f t="shared" si="4"/>
        <v>0</v>
      </c>
      <c r="M10" s="18"/>
      <c r="N10" s="21">
        <f t="shared" si="5"/>
        <v>125000</v>
      </c>
      <c r="O10" s="15">
        <f t="shared" si="0"/>
        <v>102740.88834491895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125000</v>
      </c>
      <c r="H11" s="18">
        <f t="shared" si="2"/>
        <v>0</v>
      </c>
      <c r="I11" s="18"/>
      <c r="J11" s="18">
        <f t="shared" si="3"/>
        <v>125000</v>
      </c>
      <c r="K11" s="18"/>
      <c r="L11" s="18">
        <f t="shared" si="4"/>
        <v>0</v>
      </c>
      <c r="M11" s="18"/>
      <c r="N11" s="21">
        <f t="shared" si="5"/>
        <v>125000</v>
      </c>
      <c r="O11" s="15">
        <f t="shared" si="0"/>
        <v>98789.315716268218</v>
      </c>
      <c r="P11" s="12"/>
    </row>
    <row r="12" spans="1:16" x14ac:dyDescent="0.25">
      <c r="A12" s="24"/>
      <c r="B12" s="25" t="s">
        <v>1</v>
      </c>
      <c r="C12" s="13">
        <v>0</v>
      </c>
      <c r="D12" s="26"/>
      <c r="E12" s="11"/>
      <c r="F12" s="11">
        <f t="shared" si="6"/>
        <v>7</v>
      </c>
      <c r="G12" s="18">
        <f t="shared" si="1"/>
        <v>125000</v>
      </c>
      <c r="H12" s="18">
        <f t="shared" si="2"/>
        <v>0</v>
      </c>
      <c r="I12" s="18"/>
      <c r="J12" s="18">
        <f t="shared" si="3"/>
        <v>125000</v>
      </c>
      <c r="K12" s="18"/>
      <c r="L12" s="18">
        <f t="shared" si="4"/>
        <v>0</v>
      </c>
      <c r="M12" s="18"/>
      <c r="N12" s="21">
        <f t="shared" si="5"/>
        <v>125000</v>
      </c>
      <c r="O12" s="15">
        <f t="shared" si="0"/>
        <v>94989.7266502579</v>
      </c>
      <c r="P12" s="12"/>
    </row>
    <row r="13" spans="1:16" x14ac:dyDescent="0.25">
      <c r="A13" s="24"/>
      <c r="B13" s="25" t="s">
        <v>11</v>
      </c>
      <c r="C13" s="14">
        <v>0</v>
      </c>
      <c r="D13" s="26"/>
      <c r="E13" s="11"/>
      <c r="F13" s="11">
        <f t="shared" si="6"/>
        <v>8</v>
      </c>
      <c r="G13" s="18">
        <f t="shared" si="1"/>
        <v>125000</v>
      </c>
      <c r="H13" s="18">
        <f t="shared" si="2"/>
        <v>0</v>
      </c>
      <c r="I13" s="18"/>
      <c r="J13" s="18">
        <f t="shared" si="3"/>
        <v>125000</v>
      </c>
      <c r="K13" s="18"/>
      <c r="L13" s="18">
        <f t="shared" si="4"/>
        <v>0</v>
      </c>
      <c r="M13" s="18"/>
      <c r="N13" s="21">
        <f t="shared" si="5"/>
        <v>125000</v>
      </c>
      <c r="O13" s="15">
        <f t="shared" si="0"/>
        <v>91336.275625247974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125000</v>
      </c>
      <c r="H14" s="18">
        <f t="shared" si="2"/>
        <v>0</v>
      </c>
      <c r="I14" s="18"/>
      <c r="J14" s="18">
        <f t="shared" si="3"/>
        <v>125000</v>
      </c>
      <c r="K14" s="18"/>
      <c r="L14" s="18">
        <f t="shared" si="4"/>
        <v>0</v>
      </c>
      <c r="M14" s="18"/>
      <c r="N14" s="21">
        <f t="shared" si="5"/>
        <v>125000</v>
      </c>
      <c r="O14" s="15">
        <f t="shared" si="0"/>
        <v>87823.341947353809</v>
      </c>
      <c r="P14" s="12"/>
    </row>
    <row r="15" spans="1:16" x14ac:dyDescent="0.25">
      <c r="A15" s="24"/>
      <c r="B15" s="25" t="s">
        <v>23</v>
      </c>
      <c r="C15" s="32">
        <f>+C3/(C9-C12)</f>
        <v>8</v>
      </c>
      <c r="D15" s="26"/>
      <c r="E15" s="11"/>
      <c r="F15" s="11">
        <f t="shared" si="6"/>
        <v>10</v>
      </c>
      <c r="G15" s="18">
        <f t="shared" si="1"/>
        <v>125000</v>
      </c>
      <c r="H15" s="18">
        <f t="shared" si="2"/>
        <v>0</v>
      </c>
      <c r="I15" s="18"/>
      <c r="J15" s="18">
        <f t="shared" si="3"/>
        <v>125000</v>
      </c>
      <c r="K15" s="18"/>
      <c r="L15" s="18">
        <f>-$C$6*$C$7-C6</f>
        <v>0</v>
      </c>
      <c r="M15" s="18">
        <f>+C4</f>
        <v>0</v>
      </c>
      <c r="N15" s="21">
        <f t="shared" si="5"/>
        <v>125000</v>
      </c>
      <c r="O15" s="15">
        <f t="shared" si="0"/>
        <v>84445.521103224819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/>
      <c r="G16" s="18"/>
      <c r="H16" s="18"/>
      <c r="I16" s="18"/>
      <c r="J16" s="18"/>
      <c r="K16" s="18"/>
      <c r="L16" s="18"/>
      <c r="M16" s="18"/>
      <c r="N16" s="21"/>
      <c r="O16" s="15"/>
      <c r="P16" s="12"/>
    </row>
    <row r="17" spans="1:16" x14ac:dyDescent="0.25">
      <c r="A17" s="24"/>
      <c r="B17" s="25"/>
      <c r="C17" s="25"/>
      <c r="D17" s="26"/>
      <c r="E17" s="11"/>
      <c r="F17" s="25"/>
      <c r="G17" s="35"/>
      <c r="H17" s="35"/>
      <c r="I17" s="35"/>
      <c r="J17" s="35"/>
      <c r="K17" s="35"/>
      <c r="L17" s="35"/>
      <c r="M17" s="35"/>
      <c r="N17" s="36"/>
      <c r="O17" s="37"/>
      <c r="P17" s="12"/>
    </row>
    <row r="18" spans="1:16" x14ac:dyDescent="0.25">
      <c r="A18" s="24"/>
      <c r="B18" s="25" t="s">
        <v>30</v>
      </c>
      <c r="C18" s="25"/>
      <c r="D18" s="26"/>
      <c r="E18" s="11"/>
      <c r="F18" s="25"/>
      <c r="G18" s="38" t="s">
        <v>34</v>
      </c>
      <c r="H18" s="35"/>
      <c r="I18" s="35"/>
      <c r="J18" s="35"/>
      <c r="K18" s="35"/>
      <c r="L18" s="35"/>
      <c r="M18" s="35"/>
      <c r="N18" s="36"/>
      <c r="O18" s="37"/>
      <c r="P18" s="12"/>
    </row>
    <row r="19" spans="1:16" x14ac:dyDescent="0.25">
      <c r="A19" s="24"/>
      <c r="B19" s="25" t="s">
        <v>32</v>
      </c>
      <c r="C19" s="31">
        <f>SUM(O5:O15)</f>
        <v>13861.972419378348</v>
      </c>
      <c r="D19" s="26"/>
      <c r="E19" s="11"/>
      <c r="F19" s="25"/>
      <c r="G19" s="38" t="s">
        <v>35</v>
      </c>
      <c r="H19" s="35"/>
      <c r="I19" s="35"/>
      <c r="J19" s="35"/>
      <c r="K19" s="35"/>
      <c r="L19" s="35"/>
      <c r="M19" s="35"/>
      <c r="N19" s="36"/>
      <c r="O19" s="37"/>
      <c r="P19" s="12"/>
    </row>
    <row r="20" spans="1:16" x14ac:dyDescent="0.25">
      <c r="A20" s="24"/>
      <c r="B20" s="25"/>
      <c r="C20" s="25"/>
      <c r="D20" s="26"/>
      <c r="E20" s="11"/>
      <c r="F20" s="25"/>
      <c r="G20" s="38"/>
      <c r="H20" s="35"/>
      <c r="I20" s="35"/>
      <c r="J20" s="35"/>
      <c r="K20" s="35"/>
      <c r="L20" s="35"/>
      <c r="M20" s="35"/>
      <c r="N20" s="36"/>
      <c r="O20" s="37"/>
      <c r="P20" s="12"/>
    </row>
    <row r="21" spans="1:16" x14ac:dyDescent="0.25">
      <c r="A21" s="24"/>
      <c r="B21" s="25" t="s">
        <v>24</v>
      </c>
      <c r="C21" s="25"/>
      <c r="D21" s="26"/>
      <c r="E21" s="11"/>
      <c r="F21" s="25"/>
      <c r="G21" s="39" t="s">
        <v>36</v>
      </c>
      <c r="H21" s="35"/>
      <c r="I21" s="35"/>
      <c r="J21" s="35"/>
      <c r="K21" s="35"/>
      <c r="L21" s="35"/>
      <c r="M21" s="35"/>
      <c r="N21" s="36"/>
      <c r="O21" s="37"/>
      <c r="P21" s="12"/>
    </row>
    <row r="22" spans="1:16" x14ac:dyDescent="0.25">
      <c r="A22" s="24"/>
      <c r="B22" s="25" t="s">
        <v>32</v>
      </c>
      <c r="C22" s="31">
        <f>NPV(C28,N6:N15)+N5</f>
        <v>13861.972419378464</v>
      </c>
      <c r="D22" s="26"/>
      <c r="E22" s="11"/>
      <c r="F22" s="25"/>
      <c r="G22" s="38" t="s">
        <v>37</v>
      </c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35"/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9" t="s">
        <v>38</v>
      </c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32</v>
      </c>
      <c r="C25" s="34">
        <f>IRR(N5:N15,C28)</f>
        <v>4.2774978035111433E-2</v>
      </c>
      <c r="D25" s="26"/>
      <c r="E25" s="11"/>
      <c r="F25" s="25"/>
      <c r="G25" s="38" t="s">
        <v>39</v>
      </c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8" t="s">
        <v>40</v>
      </c>
      <c r="H27" s="35"/>
      <c r="I27" s="35"/>
      <c r="J27" s="35"/>
      <c r="K27" s="35"/>
      <c r="L27" s="40" t="s">
        <v>44</v>
      </c>
      <c r="M27" s="41"/>
      <c r="N27" s="41"/>
      <c r="O27" s="42"/>
      <c r="P27" s="12"/>
    </row>
    <row r="28" spans="1:16" x14ac:dyDescent="0.25">
      <c r="A28" s="24"/>
      <c r="B28" s="25" t="s">
        <v>25</v>
      </c>
      <c r="C28" s="14">
        <v>0.04</v>
      </c>
      <c r="D28" s="26"/>
      <c r="E28" s="11"/>
      <c r="F28" s="25"/>
      <c r="G28" s="35"/>
      <c r="H28" s="35"/>
      <c r="I28" s="35"/>
      <c r="J28" s="35"/>
      <c r="K28" s="35"/>
      <c r="L28" s="40" t="s">
        <v>42</v>
      </c>
      <c r="M28" s="41"/>
      <c r="N28" s="41"/>
      <c r="O28" s="42"/>
      <c r="P28" s="12"/>
    </row>
    <row r="29" spans="1:16" x14ac:dyDescent="0.25">
      <c r="A29" s="24"/>
      <c r="B29" s="25"/>
      <c r="C29" s="25"/>
      <c r="D29" s="26"/>
      <c r="E29" s="11"/>
      <c r="F29" s="25"/>
      <c r="G29" s="38" t="s">
        <v>41</v>
      </c>
      <c r="H29" s="35"/>
      <c r="I29" s="35"/>
      <c r="J29" s="35"/>
      <c r="K29" s="35"/>
      <c r="L29" s="40" t="s">
        <v>43</v>
      </c>
      <c r="M29" s="41"/>
      <c r="N29" s="41"/>
      <c r="O29" s="42"/>
      <c r="P29" s="12"/>
    </row>
    <row r="30" spans="1:16" x14ac:dyDescent="0.25">
      <c r="A30" s="24"/>
      <c r="B30" s="25" t="s">
        <v>14</v>
      </c>
      <c r="C30" s="30">
        <f>+C9/C3</f>
        <v>0.125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28" sqref="C28"/>
    </sheetView>
  </sheetViews>
  <sheetFormatPr defaultColWidth="9" defaultRowHeight="15" x14ac:dyDescent="0.25"/>
  <cols>
    <col min="1" max="1" width="3.5703125" style="1" customWidth="1"/>
    <col min="2" max="2" width="17.425781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.5703125" style="2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43" t="s">
        <v>22</v>
      </c>
      <c r="B1" s="44"/>
      <c r="C1" s="44"/>
      <c r="D1" s="45"/>
      <c r="E1" s="43" t="s">
        <v>19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1000000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28</v>
      </c>
      <c r="C4" s="13">
        <v>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-1000000</v>
      </c>
      <c r="L5" s="20">
        <f>+C6</f>
        <v>0</v>
      </c>
      <c r="M5" s="19"/>
      <c r="N5" s="21">
        <f>SUM(J5:M5)</f>
        <v>-1000000</v>
      </c>
      <c r="O5" s="15">
        <f t="shared" ref="O5:O20" si="0">+N5/(1+$C$28)^F5</f>
        <v>-1000000</v>
      </c>
      <c r="P5" s="12"/>
    </row>
    <row r="6" spans="1:16" x14ac:dyDescent="0.25">
      <c r="A6" s="24"/>
      <c r="B6" s="25" t="s">
        <v>33</v>
      </c>
      <c r="C6" s="13">
        <v>0</v>
      </c>
      <c r="D6" s="26"/>
      <c r="E6" s="11"/>
      <c r="F6" s="11">
        <f>+F5+1</f>
        <v>1</v>
      </c>
      <c r="G6" s="18">
        <f>+C9</f>
        <v>100000</v>
      </c>
      <c r="H6" s="18">
        <f>-C12</f>
        <v>0</v>
      </c>
      <c r="I6" s="18"/>
      <c r="J6" s="18">
        <f>SUM(G6:I6)</f>
        <v>100000</v>
      </c>
      <c r="K6" s="18"/>
      <c r="L6" s="18">
        <f>-$C$6*$C$7</f>
        <v>0</v>
      </c>
      <c r="M6" s="18"/>
      <c r="N6" s="21">
        <f>SUM(J6:M6)</f>
        <v>100000</v>
      </c>
      <c r="O6" s="15">
        <f t="shared" si="0"/>
        <v>96153.846153846156</v>
      </c>
      <c r="P6" s="12"/>
    </row>
    <row r="7" spans="1:16" x14ac:dyDescent="0.25">
      <c r="A7" s="24"/>
      <c r="B7" s="25" t="s">
        <v>27</v>
      </c>
      <c r="C7" s="14">
        <v>0</v>
      </c>
      <c r="D7" s="26"/>
      <c r="E7" s="11"/>
      <c r="F7" s="11">
        <f>+F6+1</f>
        <v>2</v>
      </c>
      <c r="G7" s="18">
        <f t="shared" ref="G7:G20" si="1">+G6*(1+$C$10)</f>
        <v>100000</v>
      </c>
      <c r="H7" s="18">
        <f t="shared" ref="H7:H20" si="2">+H6*(1+$C$13)</f>
        <v>0</v>
      </c>
      <c r="I7" s="18"/>
      <c r="J7" s="18">
        <f t="shared" ref="J7:J20" si="3">SUM(G7:I7)</f>
        <v>100000</v>
      </c>
      <c r="K7" s="18"/>
      <c r="L7" s="18">
        <f t="shared" ref="L7:L19" si="4">-$C$6*$C$7</f>
        <v>0</v>
      </c>
      <c r="M7" s="18"/>
      <c r="N7" s="21">
        <f t="shared" ref="N7:N20" si="5">SUM(J7:M7)</f>
        <v>100000</v>
      </c>
      <c r="O7" s="15">
        <f t="shared" si="0"/>
        <v>92455.621301775143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20" si="6">+F7+1</f>
        <v>3</v>
      </c>
      <c r="G8" s="18">
        <f t="shared" si="1"/>
        <v>100000</v>
      </c>
      <c r="H8" s="18">
        <f t="shared" si="2"/>
        <v>0</v>
      </c>
      <c r="I8" s="18"/>
      <c r="J8" s="18">
        <f t="shared" si="3"/>
        <v>100000</v>
      </c>
      <c r="K8" s="18"/>
      <c r="L8" s="18">
        <f t="shared" si="4"/>
        <v>0</v>
      </c>
      <c r="M8" s="18"/>
      <c r="N8" s="21">
        <f t="shared" si="5"/>
        <v>100000</v>
      </c>
      <c r="O8" s="15">
        <f t="shared" si="0"/>
        <v>88899.635867091478</v>
      </c>
      <c r="P8" s="12"/>
    </row>
    <row r="9" spans="1:16" x14ac:dyDescent="0.25">
      <c r="A9" s="24"/>
      <c r="B9" s="25" t="s">
        <v>18</v>
      </c>
      <c r="C9" s="13">
        <v>100000</v>
      </c>
      <c r="D9" s="26"/>
      <c r="E9" s="11"/>
      <c r="F9" s="11">
        <f t="shared" si="6"/>
        <v>4</v>
      </c>
      <c r="G9" s="18">
        <f t="shared" si="1"/>
        <v>100000</v>
      </c>
      <c r="H9" s="18">
        <f t="shared" si="2"/>
        <v>0</v>
      </c>
      <c r="I9" s="18"/>
      <c r="J9" s="18">
        <f t="shared" si="3"/>
        <v>100000</v>
      </c>
      <c r="K9" s="18"/>
      <c r="L9" s="18">
        <f t="shared" si="4"/>
        <v>0</v>
      </c>
      <c r="M9" s="18"/>
      <c r="N9" s="21">
        <f t="shared" si="5"/>
        <v>100000</v>
      </c>
      <c r="O9" s="15">
        <f t="shared" si="0"/>
        <v>85480.419102972563</v>
      </c>
      <c r="P9" s="12"/>
    </row>
    <row r="10" spans="1:16" x14ac:dyDescent="0.25">
      <c r="A10" s="24"/>
      <c r="B10" s="25" t="s">
        <v>12</v>
      </c>
      <c r="C10" s="14">
        <v>0</v>
      </c>
      <c r="D10" s="26"/>
      <c r="E10" s="11"/>
      <c r="F10" s="11">
        <f t="shared" si="6"/>
        <v>5</v>
      </c>
      <c r="G10" s="18">
        <f t="shared" si="1"/>
        <v>100000</v>
      </c>
      <c r="H10" s="18">
        <f t="shared" si="2"/>
        <v>0</v>
      </c>
      <c r="I10" s="18"/>
      <c r="J10" s="18">
        <f t="shared" si="3"/>
        <v>100000</v>
      </c>
      <c r="K10" s="18"/>
      <c r="L10" s="18">
        <f t="shared" si="4"/>
        <v>0</v>
      </c>
      <c r="M10" s="18"/>
      <c r="N10" s="21">
        <f t="shared" si="5"/>
        <v>100000</v>
      </c>
      <c r="O10" s="15">
        <f t="shared" si="0"/>
        <v>82192.710675935159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100000</v>
      </c>
      <c r="H11" s="18">
        <f t="shared" si="2"/>
        <v>0</v>
      </c>
      <c r="I11" s="18"/>
      <c r="J11" s="18">
        <f t="shared" si="3"/>
        <v>100000</v>
      </c>
      <c r="K11" s="18"/>
      <c r="L11" s="18">
        <f t="shared" si="4"/>
        <v>0</v>
      </c>
      <c r="M11" s="18"/>
      <c r="N11" s="21">
        <f t="shared" si="5"/>
        <v>100000</v>
      </c>
      <c r="O11" s="15">
        <f t="shared" si="0"/>
        <v>79031.452573014569</v>
      </c>
      <c r="P11" s="12"/>
    </row>
    <row r="12" spans="1:16" x14ac:dyDescent="0.25">
      <c r="A12" s="24"/>
      <c r="B12" s="25" t="s">
        <v>1</v>
      </c>
      <c r="C12" s="13">
        <v>0</v>
      </c>
      <c r="D12" s="26"/>
      <c r="E12" s="11"/>
      <c r="F12" s="11">
        <f t="shared" si="6"/>
        <v>7</v>
      </c>
      <c r="G12" s="18">
        <f t="shared" si="1"/>
        <v>100000</v>
      </c>
      <c r="H12" s="18">
        <f t="shared" si="2"/>
        <v>0</v>
      </c>
      <c r="I12" s="18"/>
      <c r="J12" s="18">
        <f t="shared" si="3"/>
        <v>100000</v>
      </c>
      <c r="K12" s="18"/>
      <c r="L12" s="18">
        <f t="shared" si="4"/>
        <v>0</v>
      </c>
      <c r="M12" s="18"/>
      <c r="N12" s="21">
        <f t="shared" si="5"/>
        <v>100000</v>
      </c>
      <c r="O12" s="15">
        <f t="shared" si="0"/>
        <v>75991.781320206326</v>
      </c>
      <c r="P12" s="12"/>
    </row>
    <row r="13" spans="1:16" x14ac:dyDescent="0.25">
      <c r="A13" s="24"/>
      <c r="B13" s="25" t="s">
        <v>11</v>
      </c>
      <c r="C13" s="14">
        <v>0</v>
      </c>
      <c r="D13" s="26"/>
      <c r="E13" s="11"/>
      <c r="F13" s="11">
        <f t="shared" si="6"/>
        <v>8</v>
      </c>
      <c r="G13" s="18">
        <f t="shared" si="1"/>
        <v>100000</v>
      </c>
      <c r="H13" s="18">
        <f t="shared" si="2"/>
        <v>0</v>
      </c>
      <c r="I13" s="18"/>
      <c r="J13" s="18">
        <f t="shared" si="3"/>
        <v>100000</v>
      </c>
      <c r="K13" s="18"/>
      <c r="L13" s="18">
        <f t="shared" si="4"/>
        <v>0</v>
      </c>
      <c r="M13" s="18"/>
      <c r="N13" s="21">
        <f t="shared" si="5"/>
        <v>100000</v>
      </c>
      <c r="O13" s="15">
        <f t="shared" si="0"/>
        <v>73069.02050019837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100000</v>
      </c>
      <c r="H14" s="18">
        <f t="shared" si="2"/>
        <v>0</v>
      </c>
      <c r="I14" s="18"/>
      <c r="J14" s="18">
        <f t="shared" si="3"/>
        <v>100000</v>
      </c>
      <c r="K14" s="18"/>
      <c r="L14" s="18">
        <f t="shared" si="4"/>
        <v>0</v>
      </c>
      <c r="M14" s="18"/>
      <c r="N14" s="21">
        <f t="shared" si="5"/>
        <v>100000</v>
      </c>
      <c r="O14" s="15">
        <f t="shared" si="0"/>
        <v>70258.673557883056</v>
      </c>
      <c r="P14" s="12"/>
    </row>
    <row r="15" spans="1:16" x14ac:dyDescent="0.25">
      <c r="A15" s="24"/>
      <c r="B15" s="25" t="s">
        <v>23</v>
      </c>
      <c r="C15" s="32">
        <f>+C3/(C9-C12)</f>
        <v>10</v>
      </c>
      <c r="D15" s="26"/>
      <c r="E15" s="11"/>
      <c r="F15" s="11">
        <f t="shared" si="6"/>
        <v>10</v>
      </c>
      <c r="G15" s="18">
        <f t="shared" si="1"/>
        <v>100000</v>
      </c>
      <c r="H15" s="18">
        <f t="shared" si="2"/>
        <v>0</v>
      </c>
      <c r="I15" s="18"/>
      <c r="J15" s="18">
        <f t="shared" si="3"/>
        <v>100000</v>
      </c>
      <c r="K15" s="18"/>
      <c r="L15" s="18">
        <f t="shared" si="4"/>
        <v>0</v>
      </c>
      <c r="M15" s="18"/>
      <c r="N15" s="21">
        <f t="shared" si="5"/>
        <v>100000</v>
      </c>
      <c r="O15" s="15">
        <f t="shared" si="0"/>
        <v>67556.416882579855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>
        <f>+F15+1</f>
        <v>11</v>
      </c>
      <c r="G16" s="18">
        <f t="shared" si="1"/>
        <v>100000</v>
      </c>
      <c r="H16" s="18">
        <f t="shared" si="2"/>
        <v>0</v>
      </c>
      <c r="I16" s="18"/>
      <c r="J16" s="18">
        <f t="shared" si="3"/>
        <v>100000</v>
      </c>
      <c r="K16" s="18"/>
      <c r="L16" s="18">
        <f t="shared" si="4"/>
        <v>0</v>
      </c>
      <c r="M16" s="18"/>
      <c r="N16" s="21">
        <f t="shared" si="5"/>
        <v>100000</v>
      </c>
      <c r="O16" s="15">
        <f t="shared" si="0"/>
        <v>64958.093156326788</v>
      </c>
      <c r="P16" s="12"/>
    </row>
    <row r="17" spans="1:16" x14ac:dyDescent="0.25">
      <c r="A17" s="24"/>
      <c r="B17" s="25"/>
      <c r="C17" s="25"/>
      <c r="D17" s="26"/>
      <c r="E17" s="11"/>
      <c r="F17" s="11">
        <f t="shared" si="6"/>
        <v>12</v>
      </c>
      <c r="G17" s="18">
        <f t="shared" si="1"/>
        <v>100000</v>
      </c>
      <c r="H17" s="18">
        <f t="shared" si="2"/>
        <v>0</v>
      </c>
      <c r="I17" s="18"/>
      <c r="J17" s="18">
        <f t="shared" si="3"/>
        <v>100000</v>
      </c>
      <c r="K17" s="18"/>
      <c r="L17" s="18">
        <f t="shared" si="4"/>
        <v>0</v>
      </c>
      <c r="M17" s="18"/>
      <c r="N17" s="21">
        <f t="shared" si="5"/>
        <v>100000</v>
      </c>
      <c r="O17" s="15">
        <f t="shared" si="0"/>
        <v>62459.704958006514</v>
      </c>
      <c r="P17" s="12"/>
    </row>
    <row r="18" spans="1:16" x14ac:dyDescent="0.25">
      <c r="A18" s="24"/>
      <c r="B18" s="25" t="s">
        <v>30</v>
      </c>
      <c r="C18" s="25"/>
      <c r="D18" s="26"/>
      <c r="E18" s="11"/>
      <c r="F18" s="11">
        <f t="shared" si="6"/>
        <v>13</v>
      </c>
      <c r="G18" s="18">
        <f t="shared" si="1"/>
        <v>100000</v>
      </c>
      <c r="H18" s="18">
        <f t="shared" si="2"/>
        <v>0</v>
      </c>
      <c r="I18" s="18"/>
      <c r="J18" s="18">
        <f t="shared" si="3"/>
        <v>100000</v>
      </c>
      <c r="K18" s="18"/>
      <c r="L18" s="18">
        <f t="shared" si="4"/>
        <v>0</v>
      </c>
      <c r="M18" s="18"/>
      <c r="N18" s="21">
        <f t="shared" si="5"/>
        <v>100000</v>
      </c>
      <c r="O18" s="15">
        <f t="shared" si="0"/>
        <v>60057.4086134678</v>
      </c>
      <c r="P18" s="12"/>
    </row>
    <row r="19" spans="1:16" x14ac:dyDescent="0.25">
      <c r="A19" s="24"/>
      <c r="B19" s="25" t="s">
        <v>29</v>
      </c>
      <c r="C19" s="31">
        <f>SUM(O5:O20)</f>
        <v>111838.7432168118</v>
      </c>
      <c r="D19" s="26"/>
      <c r="E19" s="11"/>
      <c r="F19" s="11">
        <f t="shared" si="6"/>
        <v>14</v>
      </c>
      <c r="G19" s="18">
        <f t="shared" si="1"/>
        <v>100000</v>
      </c>
      <c r="H19" s="18">
        <f t="shared" si="2"/>
        <v>0</v>
      </c>
      <c r="I19" s="18"/>
      <c r="J19" s="18">
        <f t="shared" si="3"/>
        <v>100000</v>
      </c>
      <c r="K19" s="18"/>
      <c r="L19" s="18">
        <f t="shared" si="4"/>
        <v>0</v>
      </c>
      <c r="M19" s="18"/>
      <c r="N19" s="21">
        <f t="shared" si="5"/>
        <v>100000</v>
      </c>
      <c r="O19" s="15">
        <f t="shared" si="0"/>
        <v>57747.508282180577</v>
      </c>
      <c r="P19" s="12"/>
    </row>
    <row r="20" spans="1:16" x14ac:dyDescent="0.25">
      <c r="A20" s="24"/>
      <c r="B20" s="25"/>
      <c r="C20" s="25"/>
      <c r="D20" s="26"/>
      <c r="E20" s="11"/>
      <c r="F20" s="11">
        <f t="shared" si="6"/>
        <v>15</v>
      </c>
      <c r="G20" s="18">
        <f t="shared" si="1"/>
        <v>100000</v>
      </c>
      <c r="H20" s="18">
        <f t="shared" si="2"/>
        <v>0</v>
      </c>
      <c r="I20" s="18"/>
      <c r="J20" s="18">
        <f t="shared" si="3"/>
        <v>100000</v>
      </c>
      <c r="K20" s="18"/>
      <c r="L20" s="18">
        <f>-$C$6*$C$7-C6</f>
        <v>0</v>
      </c>
      <c r="M20" s="18">
        <f>+C4</f>
        <v>0</v>
      </c>
      <c r="N20" s="21">
        <f t="shared" si="5"/>
        <v>100000</v>
      </c>
      <c r="O20" s="15">
        <f t="shared" si="0"/>
        <v>55526.450271327478</v>
      </c>
      <c r="P20" s="12"/>
    </row>
    <row r="21" spans="1:16" x14ac:dyDescent="0.25">
      <c r="A21" s="24"/>
      <c r="B21" s="25" t="s">
        <v>24</v>
      </c>
      <c r="C21" s="25"/>
      <c r="D21" s="26"/>
      <c r="E21" s="11"/>
      <c r="F21" s="11"/>
      <c r="G21" s="18"/>
      <c r="H21" s="18"/>
      <c r="I21" s="18"/>
      <c r="J21" s="18"/>
      <c r="K21" s="18"/>
      <c r="L21" s="18"/>
      <c r="M21" s="18"/>
      <c r="N21" s="21"/>
      <c r="O21" s="15"/>
      <c r="P21" s="12"/>
    </row>
    <row r="22" spans="1:16" x14ac:dyDescent="0.25">
      <c r="A22" s="24"/>
      <c r="B22" s="25" t="s">
        <v>29</v>
      </c>
      <c r="C22" s="31">
        <f>NPV(C28,N6:N20)+N5</f>
        <v>111838.74321681191</v>
      </c>
      <c r="D22" s="26"/>
      <c r="E22" s="11"/>
      <c r="F22" s="25"/>
      <c r="G22" s="35"/>
      <c r="H22" s="35"/>
      <c r="I22" s="35"/>
      <c r="J22" s="35"/>
      <c r="K22" s="35"/>
      <c r="L22" s="35"/>
      <c r="M22" s="35"/>
      <c r="N22" s="36"/>
      <c r="O22" s="37"/>
      <c r="P22" s="12"/>
    </row>
    <row r="23" spans="1:16" x14ac:dyDescent="0.25">
      <c r="A23" s="24"/>
      <c r="B23" s="25"/>
      <c r="C23" s="25"/>
      <c r="D23" s="26"/>
      <c r="E23" s="11"/>
      <c r="F23" s="25"/>
      <c r="G23" s="38"/>
      <c r="H23" s="35"/>
      <c r="I23" s="35"/>
      <c r="J23" s="35"/>
      <c r="K23" s="35"/>
      <c r="L23" s="35"/>
      <c r="M23" s="35"/>
      <c r="N23" s="36"/>
      <c r="O23" s="37"/>
      <c r="P23" s="12"/>
    </row>
    <row r="24" spans="1:16" x14ac:dyDescent="0.25">
      <c r="A24" s="24"/>
      <c r="B24" s="25" t="s">
        <v>15</v>
      </c>
      <c r="C24" s="25"/>
      <c r="D24" s="26"/>
      <c r="E24" s="11"/>
      <c r="F24" s="25"/>
      <c r="G24" s="35"/>
      <c r="H24" s="35"/>
      <c r="I24" s="35"/>
      <c r="J24" s="35"/>
      <c r="K24" s="35"/>
      <c r="L24" s="35"/>
      <c r="M24" s="35"/>
      <c r="N24" s="36"/>
      <c r="O24" s="37"/>
      <c r="P24" s="12"/>
    </row>
    <row r="25" spans="1:16" x14ac:dyDescent="0.25">
      <c r="A25" s="24"/>
      <c r="B25" s="25" t="s">
        <v>29</v>
      </c>
      <c r="C25" s="34">
        <f>IRR(N5:N20,C28)</f>
        <v>5.5564974703630421E-2</v>
      </c>
      <c r="D25" s="26"/>
      <c r="E25" s="11"/>
      <c r="F25" s="25"/>
      <c r="G25" s="35"/>
      <c r="H25" s="35"/>
      <c r="I25" s="35"/>
      <c r="J25" s="35"/>
      <c r="K25" s="35"/>
      <c r="L25" s="35"/>
      <c r="M25" s="35"/>
      <c r="N25" s="36"/>
      <c r="O25" s="37"/>
      <c r="P25" s="12"/>
    </row>
    <row r="26" spans="1:16" x14ac:dyDescent="0.25">
      <c r="A26" s="24"/>
      <c r="B26" s="25"/>
      <c r="C26" s="25"/>
      <c r="D26" s="26"/>
      <c r="E26" s="11"/>
      <c r="F26" s="25"/>
      <c r="G26" s="35"/>
      <c r="H26" s="35"/>
      <c r="I26" s="35"/>
      <c r="J26" s="35"/>
      <c r="K26" s="35"/>
      <c r="L26" s="35"/>
      <c r="M26" s="35"/>
      <c r="N26" s="36"/>
      <c r="O26" s="37"/>
      <c r="P26" s="12"/>
    </row>
    <row r="27" spans="1:16" x14ac:dyDescent="0.25">
      <c r="A27" s="24"/>
      <c r="B27" s="25" t="s">
        <v>13</v>
      </c>
      <c r="C27" s="25"/>
      <c r="D27" s="26"/>
      <c r="E27" s="11"/>
      <c r="F27" s="25"/>
      <c r="G27" s="35"/>
      <c r="H27" s="35"/>
      <c r="I27" s="35"/>
      <c r="J27" s="35"/>
      <c r="K27" s="35"/>
      <c r="L27" s="35"/>
      <c r="M27" s="35"/>
      <c r="N27" s="36"/>
      <c r="O27" s="37"/>
      <c r="P27" s="12"/>
    </row>
    <row r="28" spans="1:16" x14ac:dyDescent="0.25">
      <c r="A28" s="24"/>
      <c r="B28" s="25" t="s">
        <v>25</v>
      </c>
      <c r="C28" s="14">
        <v>0.04</v>
      </c>
      <c r="D28" s="26"/>
      <c r="E28" s="11"/>
      <c r="F28" s="25"/>
      <c r="G28" s="35"/>
      <c r="H28" s="35"/>
      <c r="I28" s="35"/>
      <c r="J28" s="35"/>
      <c r="K28" s="35"/>
      <c r="L28" s="35"/>
      <c r="M28" s="35"/>
      <c r="N28" s="36"/>
      <c r="O28" s="37"/>
      <c r="P28" s="12"/>
    </row>
    <row r="29" spans="1:16" x14ac:dyDescent="0.25">
      <c r="A29" s="24"/>
      <c r="B29" s="25"/>
      <c r="C29" s="25"/>
      <c r="D29" s="26"/>
      <c r="E29" s="11"/>
      <c r="F29" s="25"/>
      <c r="G29" s="35"/>
      <c r="H29" s="35"/>
      <c r="I29" s="35"/>
      <c r="J29" s="35"/>
      <c r="K29" s="35"/>
      <c r="L29" s="35"/>
      <c r="M29" s="35"/>
      <c r="N29" s="36"/>
      <c r="O29" s="37"/>
      <c r="P29" s="12"/>
    </row>
    <row r="30" spans="1:16" x14ac:dyDescent="0.25">
      <c r="A30" s="24"/>
      <c r="B30" s="25" t="s">
        <v>14</v>
      </c>
      <c r="C30" s="30">
        <f>+C9/C3</f>
        <v>0.1</v>
      </c>
      <c r="D30" s="26"/>
      <c r="E30" s="11"/>
      <c r="F30" s="25"/>
      <c r="G30" s="35"/>
      <c r="H30" s="35"/>
      <c r="I30" s="35"/>
      <c r="J30" s="35"/>
      <c r="K30" s="35"/>
      <c r="L30" s="35"/>
      <c r="M30" s="35"/>
      <c r="N30" s="36"/>
      <c r="O30" s="37"/>
      <c r="P30" s="12"/>
    </row>
    <row r="31" spans="1:16" x14ac:dyDescent="0.25">
      <c r="A31" s="27"/>
      <c r="B31" s="28"/>
      <c r="C31" s="28"/>
      <c r="D31" s="29"/>
      <c r="E31" s="16"/>
      <c r="F31" s="16"/>
      <c r="G31" s="22"/>
      <c r="H31" s="23"/>
      <c r="I31" s="23"/>
      <c r="J31" s="23"/>
      <c r="K31" s="23"/>
      <c r="L31" s="23"/>
      <c r="M31" s="23"/>
      <c r="N31" s="16"/>
      <c r="O31" s="16"/>
      <c r="P31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kasstroom 10 jaar</vt:lpstr>
      <vt:lpstr>kasstroom 15 jaar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Fieggen</dc:creator>
  <cp:lastModifiedBy>Wim Fieggen</cp:lastModifiedBy>
  <dcterms:created xsi:type="dcterms:W3CDTF">2016-10-23T07:49:41Z</dcterms:created>
  <dcterms:modified xsi:type="dcterms:W3CDTF">2016-10-30T19:56:16Z</dcterms:modified>
</cp:coreProperties>
</file>